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MALETIN 19-03-24\BAZA\Inscritos CASTELLAR\"/>
    </mc:Choice>
  </mc:AlternateContent>
  <bookViews>
    <workbookView xWindow="0" yWindow="0" windowWidth="17595" windowHeight="8265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'!$B$11:$AH$184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'!$C$71</definedName>
    <definedName name="Cierre">' Derechos de Inscripción '!#REF!</definedName>
    <definedName name="CILINDRADA">' Boletín de Inscripción '!$C$69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ifpiloto">' Boletín de Inscripción '!$Q$49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3" l="1"/>
  <c r="R7" i="3"/>
  <c r="T6" i="3"/>
  <c r="R6" i="3"/>
  <c r="G3" i="5" l="1"/>
  <c r="B3" i="5" l="1"/>
  <c r="D3" i="5"/>
  <c r="G126" i="1" l="1"/>
  <c r="H3" i="5"/>
  <c r="J3" i="5"/>
  <c r="F3" i="5"/>
  <c r="N3" i="5"/>
  <c r="E3" i="5"/>
  <c r="I3" i="5"/>
  <c r="L3" i="5"/>
  <c r="C3" i="5"/>
  <c r="K3" i="5"/>
  <c r="L25" i="3" l="1"/>
  <c r="L24" i="3"/>
  <c r="L23" i="3"/>
  <c r="L22" i="3"/>
  <c r="L21" i="3"/>
  <c r="T3" i="5" l="1"/>
  <c r="S3" i="5" l="1"/>
  <c r="AC3" i="5" l="1"/>
  <c r="P33" i="3"/>
  <c r="Q66" i="1" s="1"/>
  <c r="AB3" i="5" s="1"/>
  <c r="AA3" i="5"/>
  <c r="Z3" i="5"/>
  <c r="Y3" i="5"/>
  <c r="W3" i="5"/>
  <c r="V3" i="5"/>
  <c r="U3" i="5"/>
  <c r="R3" i="5"/>
  <c r="Q3" i="5"/>
  <c r="P3" i="5"/>
  <c r="O3" i="5"/>
  <c r="M3" i="5"/>
  <c r="C71" i="1"/>
  <c r="J29" i="2"/>
  <c r="M29" i="2" s="1"/>
  <c r="J31" i="2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3" i="1" s="1"/>
  <c r="D16" i="2"/>
  <c r="Z18" i="1" s="1"/>
  <c r="Z123" i="1" s="1"/>
  <c r="Q31" i="3"/>
  <c r="Q65" i="1" s="1"/>
  <c r="L119" i="1"/>
  <c r="AC3" i="6"/>
  <c r="AB3" i="6"/>
  <c r="M3" i="6"/>
  <c r="E3" i="6"/>
  <c r="AA3" i="6"/>
  <c r="W3" i="6"/>
  <c r="U3" i="6"/>
  <c r="T3" i="6"/>
  <c r="S3" i="6"/>
  <c r="R3" i="6"/>
  <c r="Q3" i="6"/>
  <c r="O3" i="6"/>
  <c r="N3" i="6"/>
  <c r="L3" i="6"/>
  <c r="K3" i="6"/>
  <c r="J3" i="6"/>
  <c r="I3" i="6"/>
  <c r="G3" i="6"/>
  <c r="F3" i="6"/>
  <c r="D3" i="6"/>
  <c r="C3" i="6"/>
  <c r="B3" i="6"/>
  <c r="D84" i="1"/>
  <c r="F25" i="2"/>
  <c r="P3" i="3"/>
  <c r="T4" i="3"/>
  <c r="B8" i="1" s="1"/>
  <c r="R5" i="3"/>
  <c r="T5" i="3"/>
  <c r="B9" i="1" s="1"/>
  <c r="R8" i="3"/>
  <c r="R9" i="3"/>
  <c r="R10" i="3"/>
  <c r="R11" i="3"/>
  <c r="R12" i="3"/>
  <c r="R13" i="3"/>
  <c r="R14" i="3"/>
  <c r="R15" i="3"/>
  <c r="R17" i="3"/>
  <c r="G12" i="1"/>
  <c r="AE128" i="1"/>
  <c r="G130" i="1"/>
  <c r="Z128" i="1" l="1"/>
  <c r="P3" i="6"/>
  <c r="H3" i="6"/>
  <c r="Q69" i="1"/>
  <c r="P35" i="3"/>
  <c r="P37" i="3" s="1"/>
  <c r="W69" i="1" s="1"/>
  <c r="X3" i="6"/>
  <c r="C24" i="1"/>
  <c r="V3" i="6"/>
  <c r="C87" i="1"/>
  <c r="G87" i="1" s="1"/>
  <c r="C26" i="1"/>
  <c r="Z3" i="6" l="1"/>
  <c r="Y3" i="6"/>
  <c r="AA65" i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6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7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7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<sst xmlns="http://schemas.openxmlformats.org/spreadsheetml/2006/main" count="603" uniqueCount="365">
  <si>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</si>
  <si>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</si>
  <si>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</si>
  <si>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</si>
  <si>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</si>
  <si>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</si>
  <si>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</si>
  <si>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</si>
  <si>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</si>
  <si>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</si>
  <si>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</si>
  <si>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</si>
  <si>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</si>
  <si>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</si>
  <si>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</si>
  <si>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</si>
  <si>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</si>
  <si>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</si>
  <si>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</si>
  <si>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</si>
  <si>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</si>
  <si>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</si>
  <si>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</si>
  <si>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</si>
  <si>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</si>
  <si>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</si>
  <si>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</si>
  <si>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</si>
  <si>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</si>
  <si>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</si>
  <si>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</si>
  <si>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</si>
  <si>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</si>
  <si>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</si>
  <si>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</si>
  <si>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</si>
  <si>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</si>
  <si>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</si>
  <si>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</si>
  <si>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</si>
  <si>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</si>
  <si>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</si>
  <si>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</si>
  <si>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</si>
  <si>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</si>
  <si>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</si>
  <si>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</si>
  <si>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</si>
  <si>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</si>
  <si>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</si>
  <si>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</si>
  <si>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</si>
  <si>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</si>
  <si>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</si>
  <si>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</si>
  <si>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</si>
  <si>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</si>
  <si>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</si>
  <si>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</si>
  <si>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</si>
  <si>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</si>
  <si>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</si>
  <si>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</si>
  <si>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</si>
  <si>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</si>
  <si>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</si>
  <si>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</si>
  <si>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</si>
  <si>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</si>
  <si>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</si>
  <si>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</si>
  <si>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</si>
  <si>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</si>
  <si>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</si>
  <si>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</si>
  <si>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</si>
  <si>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</si>
  <si>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</si>
  <si>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</si>
  <si>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</si>
  <si>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</si>
  <si>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</si>
  <si>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</si>
  <si>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</si>
  <si>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</si>
  <si>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</si>
  <si>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</si>
  <si>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</si>
  <si>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</si>
  <si>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</si>
  <si>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</si>
  <si>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</si>
  <si>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</si>
  <si>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</si>
  <si>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</si>
  <si>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</si>
  <si>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</si>
  <si>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</si>
  <si>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</si>
  <si>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</si>
  <si>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</si>
  <si>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</si>
  <si>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</si>
  <si>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</si>
  <si>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</si>
  <si>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</si>
  <si>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</si>
  <si>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</si>
  <si>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</si>
  <si>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</si>
  <si>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</si>
  <si>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</si>
  <si>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</si>
  <si>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</si>
  <si>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</si>
  <si>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</si>
  <si>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</si>
  <si>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</si>
  <si>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</si>
  <si>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</si>
  <si>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</si>
  <si>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</si>
  <si>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</si>
  <si>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</si>
  <si>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</si>
  <si>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</si>
  <si>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</si>
  <si>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</si>
  <si>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</si>
  <si>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</si>
  <si>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</si>
  <si>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</si>
  <si>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</si>
  <si>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</si>
  <si>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</si>
  <si>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</si>
  <si>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</si>
  <si>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</si>
  <si>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</si>
  <si>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</si>
  <si>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</si>
  <si>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</si>
  <si>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</si>
  <si>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</si>
  <si>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</si>
  <si>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</si>
  <si>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</si>
  <si>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</si>
  <si>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</si>
  <si>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</si>
  <si>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</si>
  <si>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</si>
  <si>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</si>
  <si>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</si>
  <si>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</si>
  <si>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</si>
  <si>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</si>
  <si>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</si>
  <si>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</si>
  <si>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</si>
  <si>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</si>
  <si>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</si>
  <si>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</si>
  <si>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</si>
  <si>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</si>
  <si>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</si>
  <si>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</si>
  <si>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</si>
  <si>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</si>
  <si>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</si>
  <si>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</si>
  <si>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</si>
  <si>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</si>
  <si>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</si>
  <si>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</si>
  <si>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</si>
  <si>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</si>
  <si>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</si>
  <si>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</si>
  <si>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</si>
  <si>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</si>
  <si>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</si>
  <si>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</si>
  <si>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</si>
  <si>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</si>
  <si>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</si>
  <si>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</si>
  <si>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</si>
  <si>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</si>
  <si>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</si>
  <si>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</si>
  <si>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</si>
  <si>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</si>
  <si>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</si>
  <si>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</si>
  <si>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</si>
  <si>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</si>
  <si>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</si>
  <si>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</si>
  <si>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</si>
  <si>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</si>
  <si>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</si>
  <si>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</si>
  <si>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</si>
  <si>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</si>
  <si>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</si>
  <si>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</si>
  <si>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</si>
  <si>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</si>
  <si>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</si>
  <si>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</si>
  <si>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</si>
  <si>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</si>
  <si>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</si>
  <si>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</si>
  <si>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</si>
  <si>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</si>
  <si>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</si>
  <si>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</si>
  <si>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</si>
  <si>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</si>
  <si>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</si>
  <si>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</si>
  <si>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</si>
  <si>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</si>
  <si>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</si>
  <si>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</si>
  <si>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</si>
  <si>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</si>
  <si>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</si>
  <si>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</si>
  <si>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</si>
  <si>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</si>
  <si>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</si>
  <si>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</si>
  <si>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CALLE MIGUEL HERNANDEZ 8</t>
  </si>
  <si>
    <t>LA ALGABA (SEVILLA)</t>
  </si>
  <si>
    <t>41980</t>
  </si>
  <si>
    <t xml:space="preserve">670.33.86.34 / 615.16.98.88  </t>
  </si>
  <si>
    <t>Fecha Nacimiento:</t>
  </si>
  <si>
    <t>HIST</t>
  </si>
  <si>
    <t>AGRUPACIÓN VI</t>
  </si>
  <si>
    <t>XI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</si>
  <si>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</si>
  <si>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</si>
  <si>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</si>
  <si>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</si>
  <si>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</si>
  <si>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</si>
  <si>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</si>
  <si>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</si>
  <si>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</si>
  <si>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</si>
  <si>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</si>
  <si>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</si>
  <si>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</si>
  <si>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</si>
  <si>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</si>
  <si>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</si>
  <si>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</si>
  <si>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</si>
  <si>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</si>
  <si>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</si>
  <si>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</si>
  <si>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</si>
  <si>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</si>
  <si>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</si>
  <si>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</si>
  <si>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</si>
  <si>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</si>
  <si>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</si>
  <si>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</si>
  <si>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</si>
  <si>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</si>
  <si>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</si>
  <si>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</si>
  <si>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</si>
  <si>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</si>
  <si>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</si>
  <si>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R4/R5</t>
  </si>
  <si>
    <t>N+/N5</t>
  </si>
  <si>
    <t>R3/KC/S2000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</si>
  <si>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</si>
  <si>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</si>
  <si>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</si>
  <si>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</si>
  <si>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</si>
  <si>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</si>
  <si>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</si>
  <si>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</si>
  <si>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</si>
  <si>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</si>
  <si>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</si>
  <si>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</si>
  <si>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</si>
  <si>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</si>
  <si>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</si>
  <si>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</si>
  <si>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</si>
  <si>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R2 - Ra4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</si>
  <si>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</si>
  <si>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</si>
  <si>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</si>
  <si>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 - DC.</t>
  </si>
  <si>
    <t>RS. DC.</t>
  </si>
  <si>
    <t>AGRUPACIÓN VII</t>
  </si>
  <si>
    <t>XVI</t>
  </si>
  <si>
    <t>XVII</t>
  </si>
  <si>
    <t>C.D. CODA</t>
  </si>
  <si>
    <t xml:space="preserve">C/Matronas, 8 1ºC </t>
  </si>
  <si>
    <t>04005</t>
  </si>
  <si>
    <t xml:space="preserve">637 738 719 </t>
  </si>
  <si>
    <t>inscripciones@codea.es</t>
  </si>
  <si>
    <t>VII RALLY ALPUJARRA ORIENTAL</t>
  </si>
  <si>
    <t>XI RALLYE CIUDAD DE JEREZ</t>
  </si>
  <si>
    <t>X Rallye Sliks de Sevilla</t>
  </si>
  <si>
    <t>C/La Encina, 20</t>
  </si>
  <si>
    <t xml:space="preserve">Villaviciosa de Córdoba </t>
  </si>
  <si>
    <t>Córdoba</t>
  </si>
  <si>
    <t>secretariav.motorsport@gmail.com</t>
  </si>
  <si>
    <t>II RALLYE VALLE DEL GUADIATO</t>
  </si>
  <si>
    <t>XLVIII Rallye Costa de Almeria</t>
  </si>
  <si>
    <t>C.D. VILLAVICIOSA MOTORSPORT</t>
  </si>
  <si>
    <t>665954333 / 678620760</t>
  </si>
  <si>
    <t>PROVINCIA</t>
  </si>
  <si>
    <t>Botas / Guantes</t>
  </si>
  <si>
    <t>Camiseta Larga / Calzón Largo</t>
  </si>
  <si>
    <r>
      <t>Sotocasco / Calcetines</t>
    </r>
    <r>
      <rPr>
        <sz val="9"/>
        <color indexed="8"/>
        <rFont val="Tahoma"/>
        <family val="2"/>
      </rPr>
      <t xml:space="preserve"> </t>
    </r>
  </si>
  <si>
    <t>inscripciones@faa.net</t>
  </si>
  <si>
    <r>
      <t xml:space="preserve">  Casco                                                 </t>
    </r>
    <r>
      <rPr>
        <b/>
        <sz val="7"/>
        <color indexed="9"/>
        <rFont val="Tahoma"/>
        <family val="2"/>
      </rPr>
      <t xml:space="preserve">   FIA 8860-2018, 8860-2018-ABP,8860-2010,  8859-2015       </t>
    </r>
  </si>
  <si>
    <r>
      <t xml:space="preserve">Hans                                             </t>
    </r>
    <r>
      <rPr>
        <b/>
        <sz val="8"/>
        <color indexed="9"/>
        <rFont val="Tahoma"/>
        <family val="2"/>
      </rPr>
      <t>FIA 8858-2002 y FIA 8858-2010</t>
    </r>
  </si>
  <si>
    <t>VI EXTREME 4X4 PIZARRA</t>
  </si>
  <si>
    <t>C.D. MILLAN 4X4</t>
  </si>
  <si>
    <t>C/ Colombianas, 2</t>
  </si>
  <si>
    <t>29569</t>
  </si>
  <si>
    <t>PIZARRA</t>
  </si>
  <si>
    <t>MALAGA</t>
  </si>
  <si>
    <t>639 334 947</t>
  </si>
  <si>
    <t>V EXTREME 4X4 TORROX</t>
  </si>
  <si>
    <t>C.D. TORROX EXTREMO 4X4</t>
  </si>
  <si>
    <t>Ctra. de Competa, 10</t>
  </si>
  <si>
    <t>29770</t>
  </si>
  <si>
    <t>TORROX</t>
  </si>
  <si>
    <t>675 957 257</t>
  </si>
  <si>
    <t>COPILOTO RESERVA</t>
  </si>
  <si>
    <t>SUPER PROTO</t>
  </si>
  <si>
    <t>PROTO</t>
  </si>
  <si>
    <t>EXTREMO</t>
  </si>
  <si>
    <t>MEJORADO</t>
  </si>
  <si>
    <t>PROMOCION</t>
  </si>
  <si>
    <t>DNI COPILOTO RESERVA</t>
  </si>
  <si>
    <t>LICENCIA COPILOTO RESERVA</t>
  </si>
  <si>
    <t>EXTREME 4X4 - TRIAL 4X4</t>
  </si>
  <si>
    <t>I TRIAL 4X4 TOLOX</t>
  </si>
  <si>
    <t>I TRIAL 4X4 MANZANILLA</t>
  </si>
  <si>
    <t>II TRIAL 4X4 CIUDAD DE CÁRTAMA</t>
  </si>
  <si>
    <t>MEJORADOS</t>
  </si>
  <si>
    <t>REFORMADOS</t>
  </si>
  <si>
    <t>PROTOTIPOS</t>
  </si>
  <si>
    <t>A+</t>
  </si>
  <si>
    <t>II EXTREME 4X4 SUPERTIROLINA</t>
  </si>
  <si>
    <t>NOMBRE DEL EQUIPO</t>
  </si>
  <si>
    <t>EQUIPO</t>
  </si>
  <si>
    <t>I EXTREME 4X4 CASTELLAR</t>
  </si>
  <si>
    <t>I EXTREME 4X4 BAZA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</si>
</sst>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b/>
      <sz val="9"/>
      <color rgb="FF0000D4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0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6" fillId="3" borderId="0" xfId="0" applyFont="1" applyFill="1" applyProtection="1"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>
      <alignment horizontal="center" vertical="center"/>
    </xf>
    <xf numFmtId="165" fontId="28" fillId="4" borderId="16" xfId="0" applyNumberFormat="1" applyFont="1" applyFill="1" applyBorder="1" applyAlignment="1">
      <alignment vertical="center"/>
    </xf>
    <xf numFmtId="165" fontId="27" fillId="4" borderId="16" xfId="0" applyNumberFormat="1" applyFont="1" applyFill="1" applyBorder="1" applyAlignment="1">
      <alignment vertical="center"/>
    </xf>
    <xf numFmtId="165" fontId="32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3" fillId="5" borderId="0" xfId="0" applyFont="1" applyFill="1" applyAlignment="1" applyProtection="1">
      <alignment vertical="center"/>
      <protection hidden="1"/>
    </xf>
    <xf numFmtId="0" fontId="34" fillId="5" borderId="0" xfId="0" applyFont="1" applyFill="1" applyAlignment="1" applyProtection="1">
      <alignment horizontal="right" vertical="center"/>
      <protection hidden="1"/>
    </xf>
    <xf numFmtId="0" fontId="34" fillId="5" borderId="0" xfId="0" applyFont="1" applyFill="1" applyAlignment="1" applyProtection="1">
      <alignment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Border="1" applyAlignment="1" applyProtection="1">
      <alignment horizontal="center" vertical="center"/>
      <protection locked="0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0" borderId="23" xfId="0" applyFont="1" applyBorder="1" applyAlignment="1" applyProtection="1">
      <alignment vertical="center"/>
      <protection hidden="1"/>
    </xf>
    <xf numFmtId="0" fontId="54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Font="1" applyFill="1"/>
    <xf numFmtId="0" fontId="40" fillId="0" borderId="0" xfId="0" applyFont="1" applyAlignment="1" applyProtection="1">
      <alignment vertical="center"/>
      <protection hidden="1"/>
    </xf>
    <xf numFmtId="0" fontId="40" fillId="0" borderId="21" xfId="0" applyFont="1" applyBorder="1" applyAlignment="1" applyProtection="1">
      <alignment vertical="center"/>
      <protection hidden="1"/>
    </xf>
    <xf numFmtId="0" fontId="40" fillId="0" borderId="15" xfId="0" applyFont="1" applyBorder="1" applyAlignment="1" applyProtection="1">
      <alignment vertical="center"/>
      <protection hidden="1"/>
    </xf>
    <xf numFmtId="0" fontId="40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Border="1" applyAlignment="1">
      <alignment vertical="center"/>
    </xf>
    <xf numFmtId="1" fontId="42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8" fillId="0" borderId="7" xfId="0" applyNumberFormat="1" applyFont="1" applyBorder="1" applyAlignment="1" applyProtection="1">
      <alignment vertical="center"/>
      <protection hidden="1"/>
    </xf>
    <xf numFmtId="0" fontId="73" fillId="0" borderId="0" xfId="0" applyFont="1" applyAlignment="1">
      <alignment horizontal="center" vertical="center"/>
    </xf>
    <xf numFmtId="168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167" fontId="73" fillId="0" borderId="0" xfId="0" applyNumberFormat="1" applyFont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4" fillId="0" borderId="0" xfId="0" applyFont="1" applyAlignment="1">
      <alignment horizontal="left"/>
    </xf>
    <xf numFmtId="0" fontId="75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49" fontId="75" fillId="0" borderId="0" xfId="0" applyNumberFormat="1" applyFont="1" applyAlignment="1" applyProtection="1">
      <alignment horizontal="left" vertical="center"/>
      <protection locked="0"/>
    </xf>
    <xf numFmtId="0" fontId="75" fillId="0" borderId="0" xfId="0" quotePrefix="1" applyFont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/>
    </xf>
    <xf numFmtId="0" fontId="76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8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5" fillId="0" borderId="0" xfId="0" applyNumberFormat="1" applyFont="1" applyAlignment="1" applyProtection="1">
      <alignment horizontal="left" vertical="center"/>
      <protection hidden="1"/>
    </xf>
    <xf numFmtId="0" fontId="77" fillId="0" borderId="0" xfId="2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5" fillId="0" borderId="0" xfId="0" applyNumberFormat="1" applyFont="1" applyAlignment="1">
      <alignment horizontal="center"/>
    </xf>
    <xf numFmtId="171" fontId="75" fillId="0" borderId="0" xfId="0" applyNumberFormat="1" applyFont="1" applyAlignment="1" applyProtection="1">
      <alignment horizontal="center" vertical="center"/>
      <protection locked="0"/>
    </xf>
    <xf numFmtId="0" fontId="79" fillId="3" borderId="0" xfId="0" applyFont="1" applyFill="1"/>
    <xf numFmtId="0" fontId="80" fillId="0" borderId="0" xfId="0" applyFont="1" applyAlignment="1" applyProtection="1">
      <alignment vertical="center" wrapText="1"/>
      <protection hidden="1"/>
    </xf>
    <xf numFmtId="0" fontId="80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0" fillId="0" borderId="28" xfId="0" applyFont="1" applyBorder="1" applyAlignment="1" applyProtection="1">
      <alignment vertical="center" wrapText="1"/>
      <protection hidden="1"/>
    </xf>
    <xf numFmtId="0" fontId="80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5" fillId="0" borderId="0" xfId="0" applyNumberFormat="1" applyFont="1" applyAlignment="1" applyProtection="1">
      <alignment horizontal="left"/>
      <protection hidden="1"/>
    </xf>
    <xf numFmtId="0" fontId="75" fillId="0" borderId="0" xfId="0" applyFont="1" applyAlignment="1">
      <alignment horizontal="left"/>
    </xf>
    <xf numFmtId="0" fontId="84" fillId="0" borderId="16" xfId="0" applyFont="1" applyBorder="1" applyAlignment="1">
      <alignment horizontal="center" vertical="center" wrapText="1"/>
    </xf>
    <xf numFmtId="1" fontId="84" fillId="0" borderId="16" xfId="0" applyNumberFormat="1" applyFont="1" applyBorder="1" applyAlignment="1">
      <alignment horizontal="center" vertical="center" wrapText="1"/>
    </xf>
    <xf numFmtId="0" fontId="84" fillId="0" borderId="16" xfId="0" applyFont="1" applyBorder="1" applyAlignment="1">
      <alignment horizontal="left" vertical="center" wrapText="1"/>
    </xf>
    <xf numFmtId="0" fontId="84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80" fillId="0" borderId="26" xfId="0" applyFont="1" applyBorder="1" applyAlignment="1" applyProtection="1">
      <alignment vertical="center" wrapText="1"/>
      <protection locked="0" hidden="1"/>
    </xf>
    <xf numFmtId="0" fontId="80" fillId="0" borderId="0" xfId="0" applyFont="1" applyAlignment="1" applyProtection="1">
      <alignment vertical="center" wrapText="1"/>
      <protection locked="0" hidden="1"/>
    </xf>
    <xf numFmtId="0" fontId="2" fillId="0" borderId="27" xfId="0" applyFont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14" fontId="73" fillId="0" borderId="0" xfId="0" applyNumberFormat="1" applyFont="1" applyAlignment="1">
      <alignment horizontal="center"/>
    </xf>
    <xf numFmtId="0" fontId="89" fillId="0" borderId="0" xfId="0" applyFont="1"/>
    <xf numFmtId="0" fontId="75" fillId="0" borderId="0" xfId="0" applyFont="1"/>
    <xf numFmtId="0" fontId="74" fillId="0" borderId="0" xfId="0" applyFont="1"/>
    <xf numFmtId="0" fontId="73" fillId="0" borderId="0" xfId="0" applyFont="1" applyAlignment="1">
      <alignment horizontal="center" wrapText="1"/>
    </xf>
    <xf numFmtId="0" fontId="21" fillId="0" borderId="0" xfId="2" applyBorder="1" applyAlignment="1" applyProtection="1">
      <alignment horizontal="center"/>
    </xf>
    <xf numFmtId="0" fontId="75" fillId="16" borderId="0" xfId="0" applyFont="1" applyFill="1"/>
    <xf numFmtId="0" fontId="75" fillId="16" borderId="0" xfId="0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49" fontId="75" fillId="16" borderId="0" xfId="0" applyNumberFormat="1" applyFont="1" applyFill="1" applyAlignment="1" applyProtection="1">
      <alignment horizontal="left" vertical="center"/>
      <protection locked="0"/>
    </xf>
    <xf numFmtId="0" fontId="89" fillId="16" borderId="0" xfId="0" applyFont="1" applyFill="1"/>
    <xf numFmtId="0" fontId="75" fillId="16" borderId="0" xfId="0" quotePrefix="1" applyFont="1" applyFill="1" applyAlignment="1" applyProtection="1">
      <alignment horizontal="left" vertical="center"/>
      <protection locked="0"/>
    </xf>
    <xf numFmtId="0" fontId="21" fillId="16" borderId="0" xfId="2" applyFill="1" applyBorder="1" applyAlignment="1" applyProtection="1">
      <alignment horizontal="left" vertical="center"/>
      <protection locked="0"/>
    </xf>
    <xf numFmtId="168" fontId="73" fillId="16" borderId="0" xfId="0" applyNumberFormat="1" applyFont="1" applyFill="1" applyAlignment="1" applyProtection="1">
      <alignment horizontal="center" vertical="center"/>
      <protection locked="0"/>
    </xf>
    <xf numFmtId="171" fontId="75" fillId="16" borderId="0" xfId="0" applyNumberFormat="1" applyFont="1" applyFill="1" applyAlignment="1">
      <alignment horizontal="center"/>
    </xf>
    <xf numFmtId="0" fontId="73" fillId="16" borderId="0" xfId="0" applyFont="1" applyFill="1" applyAlignment="1" applyProtection="1">
      <alignment horizontal="center" vertical="center"/>
      <protection locked="0"/>
    </xf>
    <xf numFmtId="0" fontId="6" fillId="16" borderId="0" xfId="0" applyFont="1" applyFill="1" applyAlignment="1">
      <alignment vertical="center"/>
    </xf>
    <xf numFmtId="0" fontId="6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left" vertical="center"/>
    </xf>
    <xf numFmtId="167" fontId="6" fillId="16" borderId="0" xfId="0" applyNumberFormat="1" applyFont="1" applyFill="1" applyAlignment="1" applyProtection="1">
      <alignment horizontal="center" vertical="center"/>
      <protection locked="0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0" fontId="25" fillId="0" borderId="0" xfId="0" applyFont="1" applyAlignment="1">
      <alignment horizontal="center"/>
    </xf>
    <xf numFmtId="171" fontId="0" fillId="0" borderId="0" xfId="0" applyNumberFormat="1" applyAlignment="1">
      <alignment horizontal="center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62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57" fillId="0" borderId="16" xfId="0" applyFont="1" applyBorder="1" applyAlignment="1" applyProtection="1">
      <alignment horizontal="center" vertical="center"/>
      <protection hidden="1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Border="1" applyAlignment="1" applyProtection="1">
      <alignment horizontal="center" vertical="center"/>
      <protection hidden="1"/>
    </xf>
    <xf numFmtId="0" fontId="40" fillId="0" borderId="45" xfId="0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169" fontId="59" fillId="0" borderId="13" xfId="0" applyNumberFormat="1" applyFont="1" applyBorder="1" applyAlignment="1" applyProtection="1">
      <alignment horizontal="center" vertical="center"/>
      <protection hidden="1"/>
    </xf>
    <xf numFmtId="169" fontId="59" fillId="0" borderId="7" xfId="0" applyNumberFormat="1" applyFont="1" applyBorder="1" applyAlignment="1" applyProtection="1">
      <alignment horizontal="center" vertical="center"/>
      <protection hidden="1"/>
    </xf>
    <xf numFmtId="169" fontId="59" fillId="0" borderId="8" xfId="0" applyNumberFormat="1" applyFont="1" applyBorder="1" applyAlignment="1" applyProtection="1">
      <alignment horizontal="center" vertical="center"/>
      <protection hidden="1"/>
    </xf>
    <xf numFmtId="169" fontId="59" fillId="0" borderId="1" xfId="0" applyNumberFormat="1" applyFont="1" applyBorder="1" applyAlignment="1" applyProtection="1">
      <alignment horizontal="center" vertical="center"/>
      <protection hidden="1"/>
    </xf>
    <xf numFmtId="169" fontId="59" fillId="0" borderId="0" xfId="0" applyNumberFormat="1" applyFont="1" applyAlignment="1" applyProtection="1">
      <alignment horizontal="center" vertical="center"/>
      <protection hidden="1"/>
    </xf>
    <xf numFmtId="169" fontId="59" fillId="0" borderId="6" xfId="0" applyNumberFormat="1" applyFont="1" applyBorder="1" applyAlignment="1" applyProtection="1">
      <alignment horizontal="center" vertical="center"/>
      <protection hidden="1"/>
    </xf>
    <xf numFmtId="169" fontId="59" fillId="0" borderId="21" xfId="0" applyNumberFormat="1" applyFont="1" applyBorder="1" applyAlignment="1" applyProtection="1">
      <alignment horizontal="center" vertical="center"/>
      <protection hidden="1"/>
    </xf>
    <xf numFmtId="169" fontId="59" fillId="0" borderId="15" xfId="0" applyNumberFormat="1" applyFont="1" applyBorder="1" applyAlignment="1" applyProtection="1">
      <alignment horizontal="center" vertical="center"/>
      <protection hidden="1"/>
    </xf>
    <xf numFmtId="169" fontId="5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8" fillId="0" borderId="13" xfId="0" applyNumberFormat="1" applyFont="1" applyBorder="1" applyAlignment="1" applyProtection="1">
      <alignment horizontal="center" vertical="center"/>
      <protection hidden="1"/>
    </xf>
    <xf numFmtId="164" fontId="58" fillId="0" borderId="10" xfId="0" applyNumberFormat="1" applyFont="1" applyBorder="1" applyAlignment="1" applyProtection="1">
      <alignment horizontal="center" vertical="center"/>
      <protection hidden="1"/>
    </xf>
    <xf numFmtId="164" fontId="58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68" fillId="0" borderId="37" xfId="0" applyFont="1" applyBorder="1" applyAlignment="1" applyProtection="1">
      <alignment horizontal="center" vertical="center"/>
      <protection hidden="1"/>
    </xf>
    <xf numFmtId="0" fontId="68" fillId="0" borderId="34" xfId="0" applyFont="1" applyBorder="1" applyAlignment="1" applyProtection="1">
      <alignment horizontal="center" vertical="center"/>
      <protection hidden="1"/>
    </xf>
    <xf numFmtId="0" fontId="68" fillId="0" borderId="31" xfId="0" applyFont="1" applyBorder="1" applyAlignment="1" applyProtection="1">
      <alignment horizontal="center" vertical="center"/>
      <protection hidden="1"/>
    </xf>
    <xf numFmtId="0" fontId="68" fillId="0" borderId="38" xfId="0" applyFont="1" applyBorder="1" applyAlignment="1" applyProtection="1">
      <alignment horizontal="center" vertical="center"/>
      <protection hidden="1"/>
    </xf>
    <xf numFmtId="0" fontId="68" fillId="0" borderId="39" xfId="0" applyFont="1" applyBorder="1" applyAlignment="1" applyProtection="1">
      <alignment horizontal="center" vertical="center"/>
      <protection hidden="1"/>
    </xf>
    <xf numFmtId="0" fontId="68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21" fillId="0" borderId="36" xfId="2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0" fontId="54" fillId="0" borderId="18" xfId="0" applyFont="1" applyBorder="1" applyAlignment="1" applyProtection="1">
      <alignment horizontal="center" vertical="center"/>
      <protection hidden="1"/>
    </xf>
    <xf numFmtId="0" fontId="54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35" xfId="0" applyNumberFormat="1" applyFont="1" applyBorder="1" applyAlignment="1" applyProtection="1">
      <alignment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90" fillId="0" borderId="32" xfId="0" applyFont="1" applyBorder="1" applyAlignment="1" applyProtection="1">
      <alignment horizontal="left" vertical="center"/>
      <protection hidden="1"/>
    </xf>
    <xf numFmtId="0" fontId="31" fillId="0" borderId="23" xfId="0" applyFont="1" applyBorder="1" applyAlignment="1" applyProtection="1">
      <alignment horizontal="left" vertical="center"/>
      <protection hidden="1"/>
    </xf>
    <xf numFmtId="0" fontId="31" fillId="0" borderId="81" xfId="0" applyFont="1" applyBorder="1" applyAlignment="1" applyProtection="1">
      <alignment horizontal="left" vertical="center"/>
      <protection hidden="1"/>
    </xf>
    <xf numFmtId="0" fontId="91" fillId="0" borderId="23" xfId="0" applyFont="1" applyBorder="1" applyAlignment="1" applyProtection="1">
      <alignment horizontal="center" vertical="center"/>
      <protection locked="0" hidden="1"/>
    </xf>
    <xf numFmtId="0" fontId="91" fillId="0" borderId="33" xfId="0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71" fontId="13" fillId="0" borderId="34" xfId="0" applyNumberFormat="1" applyFont="1" applyBorder="1" applyAlignment="1" applyProtection="1">
      <alignment horizontal="center" vertical="center"/>
      <protection locked="0"/>
    </xf>
    <xf numFmtId="171" fontId="13" fillId="0" borderId="31" xfId="0" applyNumberFormat="1" applyFont="1" applyBorder="1" applyAlignment="1" applyProtection="1">
      <alignment horizontal="center" vertical="center"/>
      <protection locked="0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5" fillId="0" borderId="49" xfId="0" applyFont="1" applyBorder="1" applyAlignment="1" applyProtection="1">
      <alignment horizontal="center" vertical="center"/>
      <protection hidden="1"/>
    </xf>
    <xf numFmtId="0" fontId="56" fillId="0" borderId="49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15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0" fillId="0" borderId="44" xfId="0" applyFont="1" applyBorder="1" applyAlignment="1" applyProtection="1">
      <alignment horizontal="center" vertical="center"/>
      <protection hidden="1"/>
    </xf>
    <xf numFmtId="0" fontId="40" fillId="0" borderId="31" xfId="0" applyFont="1" applyBorder="1" applyAlignment="1" applyProtection="1">
      <alignment horizontal="center" vertical="center"/>
      <protection hidden="1"/>
    </xf>
    <xf numFmtId="0" fontId="60" fillId="0" borderId="12" xfId="0" applyFont="1" applyBorder="1" applyAlignment="1" applyProtection="1">
      <alignment horizontal="center" vertical="center"/>
      <protection hidden="1"/>
    </xf>
    <xf numFmtId="0" fontId="60" fillId="0" borderId="3" xfId="0" applyFont="1" applyBorder="1" applyAlignment="1" applyProtection="1">
      <alignment horizontal="center" vertical="center"/>
      <protection hidden="1"/>
    </xf>
    <xf numFmtId="0" fontId="60" fillId="0" borderId="5" xfId="0" applyFont="1" applyBorder="1" applyAlignment="1" applyProtection="1">
      <alignment horizontal="center" vertical="center"/>
      <protection hidden="1"/>
    </xf>
    <xf numFmtId="0" fontId="60" fillId="0" borderId="21" xfId="0" applyFont="1" applyBorder="1" applyAlignment="1" applyProtection="1">
      <alignment horizontal="center" vertical="center"/>
      <protection hidden="1"/>
    </xf>
    <xf numFmtId="0" fontId="60" fillId="0" borderId="15" xfId="0" applyFont="1" applyBorder="1" applyAlignment="1" applyProtection="1">
      <alignment horizontal="center" vertical="center"/>
      <protection hidden="1"/>
    </xf>
    <xf numFmtId="0" fontId="60" fillId="0" borderId="17" xfId="0" applyFont="1" applyBorder="1" applyAlignment="1" applyProtection="1">
      <alignment horizontal="center" vertical="center"/>
      <protection hidden="1"/>
    </xf>
    <xf numFmtId="0" fontId="69" fillId="0" borderId="21" xfId="0" applyFont="1" applyBorder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>
      <alignment horizontal="center"/>
    </xf>
    <xf numFmtId="0" fontId="31" fillId="11" borderId="23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81" fillId="0" borderId="41" xfId="0" applyFont="1" applyBorder="1" applyAlignment="1" applyProtection="1">
      <alignment horizontal="center" vertical="center" wrapText="1"/>
      <protection locked="0" hidden="1"/>
    </xf>
    <xf numFmtId="0" fontId="81" fillId="0" borderId="42" xfId="0" applyFont="1" applyBorder="1" applyAlignment="1" applyProtection="1">
      <alignment horizontal="center" vertical="center" wrapText="1"/>
      <protection locked="0" hidden="1"/>
    </xf>
    <xf numFmtId="0" fontId="81" fillId="0" borderId="43" xfId="0" applyFont="1" applyBorder="1" applyAlignment="1" applyProtection="1">
      <alignment horizontal="center" vertical="center" wrapText="1"/>
      <protection locked="0" hidden="1"/>
    </xf>
    <xf numFmtId="0" fontId="81" fillId="0" borderId="26" xfId="0" applyFont="1" applyBorder="1" applyAlignment="1" applyProtection="1">
      <alignment horizontal="center" vertical="center" wrapText="1"/>
      <protection locked="0" hidden="1"/>
    </xf>
    <xf numFmtId="0" fontId="81" fillId="0" borderId="0" xfId="0" applyFont="1" applyAlignment="1" applyProtection="1">
      <alignment horizontal="center" vertical="center" wrapText="1"/>
      <protection locked="0" hidden="1"/>
    </xf>
    <xf numFmtId="0" fontId="81" fillId="0" borderId="27" xfId="0" applyFont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171" fontId="13" fillId="0" borderId="44" xfId="0" applyNumberFormat="1" applyFont="1" applyBorder="1" applyAlignment="1" applyProtection="1">
      <alignment horizontal="center" vertical="center"/>
      <protection locked="0"/>
    </xf>
    <xf numFmtId="0" fontId="85" fillId="0" borderId="3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vertical="center"/>
      <protection hidden="1"/>
    </xf>
    <xf numFmtId="0" fontId="3" fillId="0" borderId="42" xfId="0" applyFont="1" applyBorder="1" applyAlignment="1" applyProtection="1">
      <alignment vertical="center"/>
      <protection hidden="1"/>
    </xf>
    <xf numFmtId="0" fontId="3" fillId="0" borderId="43" xfId="0" applyFont="1" applyBorder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29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Font="1" applyBorder="1" applyAlignment="1" applyProtection="1">
      <alignment horizontal="center" vertical="distributed" wrapText="1" readingOrder="1"/>
      <protection hidden="1"/>
    </xf>
    <xf numFmtId="0" fontId="47" fillId="0" borderId="7" xfId="0" applyFont="1" applyBorder="1" applyAlignment="1" applyProtection="1">
      <alignment horizontal="center" vertical="distributed" wrapText="1" readingOrder="1"/>
      <protection hidden="1"/>
    </xf>
    <xf numFmtId="0" fontId="47" fillId="0" borderId="8" xfId="0" applyFont="1" applyBorder="1" applyAlignment="1" applyProtection="1">
      <alignment horizontal="center" vertical="distributed" wrapText="1" readingOrder="1"/>
      <protection hidden="1"/>
    </xf>
    <xf numFmtId="0" fontId="47" fillId="0" borderId="1" xfId="0" applyFont="1" applyBorder="1" applyAlignment="1" applyProtection="1">
      <alignment horizontal="center" vertical="distributed" wrapText="1" readingOrder="1"/>
      <protection hidden="1"/>
    </xf>
    <xf numFmtId="0" fontId="47" fillId="0" borderId="0" xfId="0" applyFont="1" applyAlignment="1" applyProtection="1">
      <alignment horizontal="center" vertical="distributed" wrapText="1" readingOrder="1"/>
      <protection hidden="1"/>
    </xf>
    <xf numFmtId="0" fontId="47" fillId="0" borderId="6" xfId="0" applyFont="1" applyBorder="1" applyAlignment="1" applyProtection="1">
      <alignment horizontal="center" vertical="distributed" wrapText="1" readingOrder="1"/>
      <protection hidden="1"/>
    </xf>
    <xf numFmtId="0" fontId="47" fillId="0" borderId="21" xfId="0" applyFont="1" applyBorder="1" applyAlignment="1" applyProtection="1">
      <alignment horizontal="center" vertical="distributed" wrapText="1" readingOrder="1"/>
      <protection hidden="1"/>
    </xf>
    <xf numFmtId="0" fontId="47" fillId="0" borderId="15" xfId="0" applyFont="1" applyBorder="1" applyAlignment="1" applyProtection="1">
      <alignment horizontal="center" vertical="distributed" wrapText="1" readingOrder="1"/>
      <protection hidden="1"/>
    </xf>
    <xf numFmtId="0" fontId="4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Border="1" applyAlignment="1" applyProtection="1">
      <alignment horizontal="center" vertical="center"/>
      <protection hidden="1"/>
    </xf>
    <xf numFmtId="0" fontId="83" fillId="0" borderId="15" xfId="0" applyFont="1" applyBorder="1" applyAlignment="1">
      <alignment horizontal="center" vertical="center"/>
    </xf>
    <xf numFmtId="49" fontId="38" fillId="0" borderId="20" xfId="0" applyNumberFormat="1" applyFont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Border="1" applyAlignment="1" applyProtection="1">
      <alignment horizontal="center" vertical="center"/>
      <protection locked="0"/>
    </xf>
    <xf numFmtId="166" fontId="37" fillId="0" borderId="79" xfId="0" applyNumberFormat="1" applyFont="1" applyBorder="1" applyAlignment="1">
      <alignment horizontal="right" vertical="center"/>
    </xf>
    <xf numFmtId="166" fontId="37" fillId="0" borderId="80" xfId="0" applyNumberFormat="1" applyFont="1" applyBorder="1" applyAlignment="1">
      <alignment horizontal="right" vertical="center"/>
    </xf>
    <xf numFmtId="166" fontId="37" fillId="0" borderId="19" xfId="0" applyNumberFormat="1" applyFont="1" applyBorder="1" applyAlignment="1">
      <alignment horizontal="right" vertical="center"/>
    </xf>
    <xf numFmtId="165" fontId="35" fillId="3" borderId="67" xfId="0" applyNumberFormat="1" applyFont="1" applyFill="1" applyBorder="1" applyAlignment="1">
      <alignment horizontal="left" vertical="center"/>
    </xf>
    <xf numFmtId="165" fontId="35" fillId="3" borderId="68" xfId="0" applyNumberFormat="1" applyFont="1" applyFill="1" applyBorder="1" applyAlignment="1">
      <alignment horizontal="left" vertical="center"/>
    </xf>
    <xf numFmtId="165" fontId="34" fillId="3" borderId="68" xfId="0" applyNumberFormat="1" applyFont="1" applyFill="1" applyBorder="1" applyAlignment="1">
      <alignment horizontal="left" vertical="center"/>
    </xf>
    <xf numFmtId="0" fontId="35" fillId="3" borderId="67" xfId="0" applyFont="1" applyFill="1" applyBorder="1" applyAlignment="1">
      <alignment horizontal="center" vertical="center"/>
    </xf>
    <xf numFmtId="0" fontId="35" fillId="3" borderId="68" xfId="0" applyFont="1" applyFill="1" applyBorder="1" applyAlignment="1">
      <alignment horizontal="center" vertical="center"/>
    </xf>
    <xf numFmtId="0" fontId="31" fillId="3" borderId="75" xfId="0" applyFont="1" applyFill="1" applyBorder="1" applyAlignment="1">
      <alignment horizontal="center" vertical="center" textRotation="90"/>
    </xf>
    <xf numFmtId="166" fontId="37" fillId="0" borderId="80" xfId="0" applyNumberFormat="1" applyFont="1" applyBorder="1" applyAlignment="1" applyProtection="1">
      <alignment horizontal="right" vertical="center"/>
      <protection locked="0"/>
    </xf>
    <xf numFmtId="166" fontId="37" fillId="0" borderId="19" xfId="0" applyNumberFormat="1" applyFont="1" applyBorder="1" applyAlignment="1" applyProtection="1">
      <alignment horizontal="right" vertical="center"/>
      <protection locked="0"/>
    </xf>
    <xf numFmtId="166" fontId="37" fillId="0" borderId="20" xfId="0" applyNumberFormat="1" applyFont="1" applyBorder="1" applyAlignment="1" applyProtection="1">
      <alignment horizontal="right" vertical="center"/>
      <protection locked="0"/>
    </xf>
    <xf numFmtId="14" fontId="37" fillId="0" borderId="80" xfId="0" applyNumberFormat="1" applyFont="1" applyBorder="1" applyAlignment="1">
      <alignment horizontal="right" vertical="center"/>
    </xf>
    <xf numFmtId="14" fontId="37" fillId="0" borderId="19" xfId="0" applyNumberFormat="1" applyFont="1" applyBorder="1" applyAlignment="1">
      <alignment horizontal="right" vertical="center"/>
    </xf>
    <xf numFmtId="0" fontId="33" fillId="3" borderId="68" xfId="0" applyFont="1" applyFill="1" applyBorder="1" applyAlignment="1">
      <alignment horizontal="center" vertical="center"/>
    </xf>
    <xf numFmtId="0" fontId="33" fillId="3" borderId="69" xfId="0" applyFont="1" applyFill="1" applyBorder="1" applyAlignment="1">
      <alignment horizontal="center" vertical="center"/>
    </xf>
    <xf numFmtId="0" fontId="33" fillId="3" borderId="77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 textRotation="90"/>
    </xf>
    <xf numFmtId="0" fontId="29" fillId="0" borderId="16" xfId="0" applyFont="1" applyBorder="1" applyAlignment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7" fillId="2" borderId="60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  <dxf>
      <fill>
        <patternFill>
          <bgColor rgb="FFFFFF00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5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8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239354</xdr:colOff>
      <xdr:row>70</xdr:row>
      <xdr:rowOff>102419</xdr:rowOff>
    </xdr:from>
    <xdr:to>
      <xdr:col>33</xdr:col>
      <xdr:colOff>109334</xdr:colOff>
      <xdr:row>70</xdr:row>
      <xdr:rowOff>102419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080080" y="10805242"/>
          <a:ext cx="322933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84</xdr:row>
      <xdr:rowOff>50800</xdr:rowOff>
    </xdr:from>
    <xdr:to>
      <xdr:col>32</xdr:col>
      <xdr:colOff>50800</xdr:colOff>
      <xdr:row>90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68</xdr:row>
      <xdr:rowOff>38100</xdr:rowOff>
    </xdr:from>
    <xdr:to>
      <xdr:col>33</xdr:col>
      <xdr:colOff>67094</xdr:colOff>
      <xdr:row>71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86</xdr:row>
          <xdr:rowOff>0</xdr:rowOff>
        </xdr:from>
        <xdr:to>
          <xdr:col>32</xdr:col>
          <xdr:colOff>50800</xdr:colOff>
          <xdr:row>90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1642" y="11795125"/>
              <a:ext cx="668866" cy="497417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</xdr:row>
          <xdr:rowOff>38100</xdr:rowOff>
        </xdr:from>
        <xdr:to>
          <xdr:col>15</xdr:col>
          <xdr:colOff>38100</xdr:colOff>
          <xdr:row>8</xdr:row>
          <xdr:rowOff>104775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64</xdr:row>
          <xdr:rowOff>28575</xdr:rowOff>
        </xdr:from>
        <xdr:to>
          <xdr:col>32</xdr:col>
          <xdr:colOff>142875</xdr:colOff>
          <xdr:row>65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68</xdr:row>
          <xdr:rowOff>0</xdr:rowOff>
        </xdr:from>
        <xdr:to>
          <xdr:col>11</xdr:col>
          <xdr:colOff>180975</xdr:colOff>
          <xdr:row>68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371475</xdr:colOff>
          <xdr:row>68</xdr:row>
          <xdr:rowOff>0</xdr:rowOff>
        </xdr:from>
        <xdr:to>
          <xdr:col>12</xdr:col>
          <xdr:colOff>180975</xdr:colOff>
          <xdr:row>68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68</xdr:row>
          <xdr:rowOff>0</xdr:rowOff>
        </xdr:from>
        <xdr:to>
          <xdr:col>27</xdr:col>
          <xdr:colOff>104775</xdr:colOff>
          <xdr:row>69</xdr:row>
          <xdr:rowOff>28575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140</xdr:row>
          <xdr:rowOff>180975</xdr:rowOff>
        </xdr:from>
        <xdr:to>
          <xdr:col>28</xdr:col>
          <xdr:colOff>104775</xdr:colOff>
          <xdr:row>142</xdr:row>
          <xdr:rowOff>28575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66675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141</xdr:row>
          <xdr:rowOff>0</xdr:rowOff>
        </xdr:from>
        <xdr:to>
          <xdr:col>23</xdr:col>
          <xdr:colOff>142875</xdr:colOff>
          <xdr:row>142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142</xdr:row>
          <xdr:rowOff>0</xdr:rowOff>
        </xdr:from>
        <xdr:to>
          <xdr:col>23</xdr:col>
          <xdr:colOff>142875</xdr:colOff>
          <xdr:row>143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143</xdr:row>
          <xdr:rowOff>0</xdr:rowOff>
        </xdr:from>
        <xdr:to>
          <xdr:col>23</xdr:col>
          <xdr:colOff>142875</xdr:colOff>
          <xdr:row>144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142</xdr:row>
          <xdr:rowOff>180975</xdr:rowOff>
        </xdr:from>
        <xdr:to>
          <xdr:col>21</xdr:col>
          <xdr:colOff>28575</xdr:colOff>
          <xdr:row>144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141</xdr:row>
          <xdr:rowOff>180975</xdr:rowOff>
        </xdr:from>
        <xdr:to>
          <xdr:col>28</xdr:col>
          <xdr:colOff>104775</xdr:colOff>
          <xdr:row>143</xdr:row>
          <xdr:rowOff>28575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66675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142</xdr:row>
          <xdr:rowOff>180975</xdr:rowOff>
        </xdr:from>
        <xdr:to>
          <xdr:col>28</xdr:col>
          <xdr:colOff>104775</xdr:colOff>
          <xdr:row>144</xdr:row>
          <xdr:rowOff>28575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66675</xdr:colOff>
          <xdr:row>142</xdr:row>
          <xdr:rowOff>180975</xdr:rowOff>
        </xdr:from>
        <xdr:to>
          <xdr:col>31</xdr:col>
          <xdr:colOff>142875</xdr:colOff>
          <xdr:row>144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101</xdr:row>
      <xdr:rowOff>12700</xdr:rowOff>
    </xdr:from>
    <xdr:to>
      <xdr:col>11</xdr:col>
      <xdr:colOff>88900</xdr:colOff>
      <xdr:row>121</xdr:row>
      <xdr:rowOff>12701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28575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cgibralfaro@outlook.com" TargetMode="External"/><Relationship Id="rId5" Type="http://schemas.openxmlformats.org/officeDocument/2006/relationships/ctrlProp" Target="../ctrlProps/ctrlProp2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scripciones@codea.es" TargetMode="External"/><Relationship Id="rId13" Type="http://schemas.openxmlformats.org/officeDocument/2006/relationships/hyperlink" Target="mailto:inscripciones@codea.es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inscripciones@codea.es" TargetMode="External"/><Relationship Id="rId12" Type="http://schemas.openxmlformats.org/officeDocument/2006/relationships/hyperlink" Target="mailto:inscripciones@codea.es" TargetMode="External"/><Relationship Id="rId2" Type="http://schemas.openxmlformats.org/officeDocument/2006/relationships/hyperlink" Target="mailto:automovilclubdejerez@gmail.com" TargetMode="External"/><Relationship Id="rId1" Type="http://schemas.openxmlformats.org/officeDocument/2006/relationships/hyperlink" Target="mailto:inscripciones@rallyeprimerasnieves.es" TargetMode="External"/><Relationship Id="rId6" Type="http://schemas.openxmlformats.org/officeDocument/2006/relationships/hyperlink" Target="mailto:acbdalmanzora@hotmail.com" TargetMode="External"/><Relationship Id="rId11" Type="http://schemas.openxmlformats.org/officeDocument/2006/relationships/hyperlink" Target="mailto:secretariav.motorsport@gmail.com" TargetMode="External"/><Relationship Id="rId5" Type="http://schemas.openxmlformats.org/officeDocument/2006/relationships/hyperlink" Target="mailto:info@automovilclubdealmeria.com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info@automovilclubdealmeria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automovilclubdejerez@gmail.com" TargetMode="External"/><Relationship Id="rId14" Type="http://schemas.openxmlformats.org/officeDocument/2006/relationships/hyperlink" Target="mailto:inscripciones@code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9"/>
  <sheetViews>
    <sheetView showGridLines="0" showRowColHeaders="0" showZeros="0" tabSelected="1" showOutlineSymbols="0" topLeftCell="A3" zoomScale="180" zoomScaleNormal="180" zoomScaleSheetLayoutView="100" workbookViewId="0">
      <selection activeCell="AB10" sqref="AB10"/>
    </sheetView>
  </sheetViews>
  <sheetFormatPr baseColWidth="10" defaultColWidth="0" defaultRowHeight="0" customHeight="1" zeroHeight="1" x14ac:dyDescent="0.2"/>
  <cols>
    <col min="1" max="1" width="6.7109375" style="55" customWidth="1"/>
    <col min="2" max="2" width="2.42578125" style="55" customWidth="1"/>
    <col min="3" max="3" width="4.7109375" style="55" customWidth="1"/>
    <col min="4" max="7" width="3.42578125" style="55" customWidth="1"/>
    <col min="8" max="8" width="4.42578125" style="55" customWidth="1"/>
    <col min="9" max="9" width="2.28515625" style="55" customWidth="1"/>
    <col min="10" max="10" width="3.42578125" style="55" customWidth="1"/>
    <col min="11" max="11" width="1.28515625" style="55" customWidth="1"/>
    <col min="12" max="12" width="7.28515625" style="55" customWidth="1"/>
    <col min="13" max="14" width="3.42578125" style="55" customWidth="1"/>
    <col min="15" max="15" width="2.7109375" style="55" customWidth="1"/>
    <col min="16" max="16" width="2" style="55" customWidth="1"/>
    <col min="17" max="17" width="3.7109375" style="55" customWidth="1"/>
    <col min="18" max="18" width="2" style="55" customWidth="1"/>
    <col min="19" max="19" width="1.140625" style="55" customWidth="1"/>
    <col min="20" max="21" width="2" style="55" customWidth="1"/>
    <col min="22" max="23" width="3.42578125" style="55" customWidth="1"/>
    <col min="24" max="24" width="4.7109375" style="55" customWidth="1"/>
    <col min="25" max="26" width="2.7109375" style="55" customWidth="1"/>
    <col min="27" max="27" width="3.28515625" style="55" customWidth="1"/>
    <col min="28" max="28" width="3.42578125" style="55" customWidth="1"/>
    <col min="29" max="29" width="2.7109375" style="55" customWidth="1"/>
    <col min="30" max="30" width="2" style="55" customWidth="1"/>
    <col min="31" max="31" width="3.42578125" style="55" customWidth="1"/>
    <col min="32" max="32" width="4.42578125" style="55" customWidth="1"/>
    <col min="33" max="33" width="3.42578125" style="55" customWidth="1"/>
    <col min="34" max="34" width="2.42578125" style="55" customWidth="1"/>
    <col min="35" max="35" width="6.42578125" style="55" customWidth="1"/>
    <col min="36" max="36" width="1.140625" style="55" hidden="1" customWidth="1"/>
    <col min="37" max="16384" width="11.42578125" style="55" hidden="1"/>
  </cols>
  <sheetData>
    <row r="1" spans="2:35" ht="5.0999999999999996" customHeight="1" x14ac:dyDescent="0.2"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55" t="s">
        <v>186</v>
      </c>
    </row>
    <row r="2" spans="2:35" s="56" customFormat="1" ht="3.75" customHeight="1" x14ac:dyDescent="0.2">
      <c r="B2" s="49"/>
      <c r="C2" s="50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</row>
    <row r="3" spans="2:35" s="56" customFormat="1" ht="21.75" customHeight="1" x14ac:dyDescent="0.2">
      <c r="B3" s="53"/>
      <c r="C3" s="373" t="s">
        <v>187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54"/>
    </row>
    <row r="4" spans="2:35" s="56" customFormat="1" ht="12" customHeight="1" x14ac:dyDescent="0.2">
      <c r="B4" s="53"/>
      <c r="C4" s="57" t="s">
        <v>51</v>
      </c>
      <c r="D4" s="48" t="s">
        <v>50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54"/>
    </row>
    <row r="5" spans="2:35" s="56" customFormat="1" ht="12" customHeight="1" x14ac:dyDescent="0.2">
      <c r="B5" s="53"/>
      <c r="C5" s="57" t="s">
        <v>52</v>
      </c>
      <c r="D5" s="48" t="s">
        <v>84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54"/>
    </row>
    <row r="6" spans="2:35" s="56" customFormat="1" ht="24" customHeight="1" x14ac:dyDescent="0.2">
      <c r="B6" s="357" t="s">
        <v>85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9"/>
    </row>
    <row r="7" spans="2:35" ht="5.0999999999999996" customHeight="1" x14ac:dyDescent="0.2">
      <c r="B7" s="58"/>
      <c r="C7" s="59"/>
      <c r="D7" s="60"/>
      <c r="E7" s="61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2:35" ht="12.75" customHeight="1" x14ac:dyDescent="0.15">
      <c r="B8" s="362" t="str">
        <f>Opcion</f>
        <v>ESTADO NORMAL (Todos los datos visibles)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64"/>
      <c r="P8" s="58"/>
      <c r="Q8" s="364" t="s">
        <v>69</v>
      </c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6"/>
    </row>
    <row r="9" spans="2:35" s="56" customFormat="1" ht="12.75" customHeight="1" x14ac:dyDescent="0.2">
      <c r="B9" s="360" t="str">
        <f>Opcion2</f>
        <v>Active la casilla para imprimir un Boletín de Inscripción vacío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62"/>
      <c r="Q9" s="367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9"/>
    </row>
    <row r="10" spans="2:35" ht="9" customHeight="1" x14ac:dyDescent="0.2">
      <c r="B10" s="58"/>
      <c r="C10" s="59"/>
      <c r="D10" s="60"/>
      <c r="E10" s="61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spans="2:35" ht="13.5" customHeight="1" x14ac:dyDescent="0.2">
      <c r="B11" s="15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17"/>
    </row>
    <row r="12" spans="2:35" ht="17.25" customHeight="1" x14ac:dyDescent="0.2">
      <c r="B12" s="27"/>
      <c r="C12" s="5"/>
      <c r="D12" s="5"/>
      <c r="E12" s="5"/>
      <c r="F12" s="5"/>
      <c r="G12" s="380">
        <f ca="1">NOW()</f>
        <v>45603.48329733796</v>
      </c>
      <c r="H12" s="380"/>
      <c r="I12" s="380"/>
      <c r="J12" s="380"/>
      <c r="K12" s="33"/>
      <c r="L12" s="381" t="s">
        <v>106</v>
      </c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3"/>
      <c r="AA12" s="33"/>
      <c r="AB12" s="33"/>
      <c r="AC12" s="33"/>
      <c r="AD12" s="33"/>
      <c r="AE12" s="33"/>
      <c r="AF12" s="33"/>
      <c r="AG12" s="33"/>
      <c r="AH12" s="28"/>
    </row>
    <row r="13" spans="2:35" ht="3" customHeight="1" x14ac:dyDescent="0.2">
      <c r="B13" s="2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8"/>
    </row>
    <row r="14" spans="2:35" ht="16.5" customHeight="1" x14ac:dyDescent="0.2">
      <c r="B14" s="27"/>
      <c r="C14" s="5"/>
      <c r="D14" s="5"/>
      <c r="E14" s="5"/>
      <c r="F14" s="5"/>
      <c r="G14" s="33"/>
      <c r="H14" s="33"/>
      <c r="I14" s="33"/>
      <c r="J14" s="33"/>
      <c r="K14" s="33"/>
      <c r="L14" s="382" t="s">
        <v>352</v>
      </c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3"/>
      <c r="AA14" s="33"/>
      <c r="AB14" s="33"/>
      <c r="AC14" s="33"/>
      <c r="AD14" s="33"/>
      <c r="AE14" s="33"/>
      <c r="AF14" s="33"/>
      <c r="AG14" s="33"/>
      <c r="AH14" s="28"/>
    </row>
    <row r="15" spans="2:35" ht="6.75" customHeight="1" x14ac:dyDescent="0.2">
      <c r="B15" s="27"/>
      <c r="C15" s="5"/>
      <c r="D15" s="5"/>
      <c r="E15" s="5"/>
      <c r="F15" s="5"/>
      <c r="G15" s="5"/>
      <c r="H15" s="108"/>
      <c r="I15" s="108"/>
      <c r="J15" s="108"/>
      <c r="K15" s="108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108"/>
      <c r="AA15" s="108"/>
      <c r="AB15" s="108"/>
      <c r="AC15" s="108"/>
      <c r="AD15" s="108"/>
      <c r="AE15" s="108"/>
      <c r="AF15" s="108"/>
      <c r="AG15" s="108"/>
      <c r="AH15" s="28"/>
    </row>
    <row r="16" spans="2:35" ht="2.25" customHeight="1" x14ac:dyDescent="0.2">
      <c r="B16" s="29">
        <v>3</v>
      </c>
      <c r="C16" s="5"/>
      <c r="D16" s="5"/>
      <c r="E16" s="5"/>
      <c r="F16" s="5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28"/>
    </row>
    <row r="17" spans="2:34" ht="12" customHeight="1" x14ac:dyDescent="0.2">
      <c r="B17" s="29"/>
      <c r="C17" s="370" t="s">
        <v>19</v>
      </c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2"/>
      <c r="Y17" s="85"/>
      <c r="Z17" s="370" t="s">
        <v>79</v>
      </c>
      <c r="AA17" s="371"/>
      <c r="AB17" s="371"/>
      <c r="AC17" s="371"/>
      <c r="AD17" s="371"/>
      <c r="AE17" s="371"/>
      <c r="AF17" s="371"/>
      <c r="AG17" s="372"/>
      <c r="AH17" s="28"/>
    </row>
    <row r="18" spans="2:34" ht="6" customHeight="1" x14ac:dyDescent="0.2">
      <c r="B18" s="29"/>
      <c r="C18" s="374" t="str">
        <f>IF(Blanco=TRUE,"",' Derechos de Inscripción '!B18)</f>
        <v>I EXTREME 4X4 BAZA</v>
      </c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6"/>
      <c r="Y18" s="85"/>
      <c r="Z18" s="383">
        <f>IF(Blanco=TRUE,"",' Derechos de Inscripción '!$D$16)</f>
        <v>45627</v>
      </c>
      <c r="AA18" s="384"/>
      <c r="AB18" s="384"/>
      <c r="AC18" s="384"/>
      <c r="AD18" s="384"/>
      <c r="AE18" s="384"/>
      <c r="AF18" s="384"/>
      <c r="AG18" s="385"/>
      <c r="AH18" s="28"/>
    </row>
    <row r="19" spans="2:34" ht="12" customHeight="1" x14ac:dyDescent="0.2">
      <c r="B19" s="29"/>
      <c r="C19" s="377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9"/>
      <c r="Y19" s="85"/>
      <c r="Z19" s="386"/>
      <c r="AA19" s="387"/>
      <c r="AB19" s="387"/>
      <c r="AC19" s="387"/>
      <c r="AD19" s="387"/>
      <c r="AE19" s="387"/>
      <c r="AF19" s="387"/>
      <c r="AG19" s="388"/>
      <c r="AH19" s="28"/>
    </row>
    <row r="20" spans="2:34" ht="6" customHeight="1" x14ac:dyDescent="0.2">
      <c r="B20" s="29"/>
      <c r="C20" s="5"/>
      <c r="D20" s="5"/>
      <c r="E20" s="5"/>
      <c r="F20" s="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5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28"/>
    </row>
    <row r="21" spans="2:34" ht="20.100000000000001" customHeight="1" x14ac:dyDescent="0.15">
      <c r="B21" s="27"/>
      <c r="C21" s="354" t="str">
        <f>IF(Blanco=TRUE,"",' Derechos de Inscripción '!D21)</f>
        <v>C.D. MILLAN 4X4</v>
      </c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6"/>
      <c r="Q21" s="5"/>
      <c r="R21" s="389" t="s">
        <v>64</v>
      </c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1"/>
      <c r="AH21" s="28"/>
    </row>
    <row r="22" spans="2:34" ht="6.75" customHeight="1" x14ac:dyDescent="0.2">
      <c r="B22" s="27"/>
      <c r="C22" s="398" t="str">
        <f>IF(Blanco=TRUE,"",' Derechos de Inscripción '!D22)</f>
        <v>C/ Colombianas, 2</v>
      </c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400"/>
      <c r="Q22" s="5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28"/>
    </row>
    <row r="23" spans="2:34" ht="6.75" customHeight="1" x14ac:dyDescent="0.2">
      <c r="B23" s="27"/>
      <c r="C23" s="398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400"/>
      <c r="Q23" s="5"/>
      <c r="R23" s="401" t="s">
        <v>65</v>
      </c>
      <c r="S23" s="402"/>
      <c r="T23" s="402"/>
      <c r="U23" s="402"/>
      <c r="V23" s="402"/>
      <c r="W23" s="402"/>
      <c r="X23" s="402"/>
      <c r="Y23" s="402"/>
      <c r="Z23" s="403"/>
      <c r="AA23" s="392" t="s">
        <v>66</v>
      </c>
      <c r="AB23" s="393"/>
      <c r="AC23" s="393"/>
      <c r="AD23" s="394"/>
      <c r="AE23" s="401" t="s">
        <v>70</v>
      </c>
      <c r="AF23" s="402"/>
      <c r="AG23" s="403"/>
      <c r="AH23" s="28"/>
    </row>
    <row r="24" spans="2:34" ht="6.75" customHeight="1" x14ac:dyDescent="0.2">
      <c r="B24" s="27"/>
      <c r="C24" s="447" t="str">
        <f>IF(Blanco=TRUE,"",IF(TEXT(' Derechos de Inscripción '!D23,"00000")=" ","",TEXT(' Derechos de Inscripción '!D23,"00000")&amp;"-"&amp;' Derechos de Inscripción '!F23&amp;" "&amp;' Derechos de Inscripción '!D24))</f>
        <v>29569-PIZARRA (MALAGA)</v>
      </c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9"/>
      <c r="Q24" s="5"/>
      <c r="R24" s="404"/>
      <c r="S24" s="405"/>
      <c r="T24" s="405"/>
      <c r="U24" s="405"/>
      <c r="V24" s="405"/>
      <c r="W24" s="405"/>
      <c r="X24" s="405"/>
      <c r="Y24" s="405"/>
      <c r="Z24" s="406"/>
      <c r="AA24" s="395"/>
      <c r="AB24" s="396"/>
      <c r="AC24" s="396"/>
      <c r="AD24" s="397"/>
      <c r="AE24" s="404"/>
      <c r="AF24" s="405"/>
      <c r="AG24" s="406"/>
      <c r="AH24" s="28"/>
    </row>
    <row r="25" spans="2:34" ht="6.75" customHeight="1" x14ac:dyDescent="0.2">
      <c r="B25" s="27"/>
      <c r="C25" s="447"/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8"/>
      <c r="O25" s="448"/>
      <c r="P25" s="449"/>
      <c r="Q25" s="5"/>
      <c r="R25" s="420" t="s">
        <v>67</v>
      </c>
      <c r="S25" s="421"/>
      <c r="T25" s="421"/>
      <c r="U25" s="421"/>
      <c r="V25" s="441"/>
      <c r="W25" s="441"/>
      <c r="X25" s="441"/>
      <c r="Y25" s="441"/>
      <c r="Z25" s="442"/>
      <c r="AA25" s="426"/>
      <c r="AB25" s="427"/>
      <c r="AC25" s="427"/>
      <c r="AD25" s="428"/>
      <c r="AE25" s="407"/>
      <c r="AF25" s="408"/>
      <c r="AG25" s="409"/>
      <c r="AH25" s="28"/>
    </row>
    <row r="26" spans="2:34" ht="6.75" customHeight="1" x14ac:dyDescent="0.2">
      <c r="B26" s="27"/>
      <c r="C26" s="398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639 334 947 - FAX: 0</v>
      </c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400"/>
      <c r="Q26" s="5"/>
      <c r="R26" s="422"/>
      <c r="S26" s="423"/>
      <c r="T26" s="423"/>
      <c r="U26" s="423"/>
      <c r="V26" s="443"/>
      <c r="W26" s="443"/>
      <c r="X26" s="443"/>
      <c r="Y26" s="443"/>
      <c r="Z26" s="444"/>
      <c r="AA26" s="407"/>
      <c r="AB26" s="408"/>
      <c r="AC26" s="408"/>
      <c r="AD26" s="409"/>
      <c r="AE26" s="407"/>
      <c r="AF26" s="408"/>
      <c r="AG26" s="409"/>
      <c r="AH26" s="28"/>
    </row>
    <row r="27" spans="2:34" ht="6.75" customHeight="1" x14ac:dyDescent="0.2">
      <c r="B27" s="27"/>
      <c r="C27" s="398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400"/>
      <c r="Q27" s="5"/>
      <c r="R27" s="424"/>
      <c r="S27" s="425"/>
      <c r="T27" s="425"/>
      <c r="U27" s="425"/>
      <c r="V27" s="445"/>
      <c r="W27" s="445"/>
      <c r="X27" s="445"/>
      <c r="Y27" s="445"/>
      <c r="Z27" s="446"/>
      <c r="AA27" s="407"/>
      <c r="AB27" s="408"/>
      <c r="AC27" s="408"/>
      <c r="AD27" s="409"/>
      <c r="AE27" s="407"/>
      <c r="AF27" s="408"/>
      <c r="AG27" s="409"/>
      <c r="AH27" s="28"/>
    </row>
    <row r="28" spans="2:34" ht="6.75" customHeight="1" x14ac:dyDescent="0.2">
      <c r="B28" s="27"/>
      <c r="C28" s="429" t="str">
        <f>IF(Blanco=TRUE,"","e_mail: " &amp; ' Derechos de Inscripción '!H25)</f>
        <v>e_mail: inscripciones@faa.net</v>
      </c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1"/>
      <c r="Q28" s="5"/>
      <c r="R28" s="435" t="s">
        <v>68</v>
      </c>
      <c r="S28" s="436"/>
      <c r="T28" s="436"/>
      <c r="U28" s="436"/>
      <c r="V28" s="413"/>
      <c r="W28" s="414"/>
      <c r="X28" s="414"/>
      <c r="Y28" s="414"/>
      <c r="Z28" s="415"/>
      <c r="AA28" s="407"/>
      <c r="AB28" s="408"/>
      <c r="AC28" s="408"/>
      <c r="AD28" s="409"/>
      <c r="AE28" s="407"/>
      <c r="AF28" s="408"/>
      <c r="AG28" s="409"/>
      <c r="AH28" s="28"/>
    </row>
    <row r="29" spans="2:34" ht="6" customHeight="1" x14ac:dyDescent="0.2">
      <c r="B29" s="27"/>
      <c r="C29" s="429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1"/>
      <c r="Q29" s="5"/>
      <c r="R29" s="437"/>
      <c r="S29" s="438"/>
      <c r="T29" s="438"/>
      <c r="U29" s="438"/>
      <c r="V29" s="416"/>
      <c r="W29" s="416"/>
      <c r="X29" s="416"/>
      <c r="Y29" s="416"/>
      <c r="Z29" s="417"/>
      <c r="AA29" s="407"/>
      <c r="AB29" s="408"/>
      <c r="AC29" s="408"/>
      <c r="AD29" s="409"/>
      <c r="AE29" s="407"/>
      <c r="AF29" s="408"/>
      <c r="AG29" s="409"/>
      <c r="AH29" s="28"/>
    </row>
    <row r="30" spans="2:34" ht="6" customHeight="1" x14ac:dyDescent="0.2">
      <c r="B30" s="27"/>
      <c r="C30" s="432"/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4"/>
      <c r="Q30" s="5"/>
      <c r="R30" s="439"/>
      <c r="S30" s="440"/>
      <c r="T30" s="440"/>
      <c r="U30" s="440"/>
      <c r="V30" s="418"/>
      <c r="W30" s="418"/>
      <c r="X30" s="418"/>
      <c r="Y30" s="418"/>
      <c r="Z30" s="419"/>
      <c r="AA30" s="410"/>
      <c r="AB30" s="411"/>
      <c r="AC30" s="411"/>
      <c r="AD30" s="412"/>
      <c r="AE30" s="410"/>
      <c r="AF30" s="411"/>
      <c r="AG30" s="412"/>
      <c r="AH30" s="28"/>
    </row>
    <row r="31" spans="2:34" ht="3.75" customHeight="1" x14ac:dyDescent="0.2"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8"/>
    </row>
    <row r="32" spans="2:34" ht="20.100000000000001" customHeight="1" x14ac:dyDescent="0.2">
      <c r="B32" s="27"/>
      <c r="C32" s="450" t="s">
        <v>0</v>
      </c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51"/>
      <c r="U32" s="451"/>
      <c r="V32" s="451"/>
      <c r="W32" s="451"/>
      <c r="X32" s="451"/>
      <c r="Y32" s="451"/>
      <c r="Z32" s="451"/>
      <c r="AA32" s="451"/>
      <c r="AB32" s="451"/>
      <c r="AC32" s="451"/>
      <c r="AD32" s="451"/>
      <c r="AE32" s="451"/>
      <c r="AF32" s="451"/>
      <c r="AG32" s="452"/>
      <c r="AH32" s="28"/>
    </row>
    <row r="33" spans="2:34" ht="20.100000000000001" customHeight="1" x14ac:dyDescent="0.2">
      <c r="B33" s="27"/>
      <c r="C33" s="474" t="s">
        <v>361</v>
      </c>
      <c r="D33" s="475"/>
      <c r="E33" s="475"/>
      <c r="F33" s="475"/>
      <c r="G33" s="475"/>
      <c r="H33" s="475"/>
      <c r="I33" s="475"/>
      <c r="J33" s="475"/>
      <c r="K33" s="475"/>
      <c r="L33" s="475"/>
      <c r="M33" s="476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8"/>
      <c r="AH33" s="28"/>
    </row>
    <row r="34" spans="2:34" ht="3.75" customHeight="1" x14ac:dyDescent="0.2">
      <c r="B34" s="27"/>
      <c r="C34" s="79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28"/>
    </row>
    <row r="35" spans="2:34" ht="12" customHeight="1" x14ac:dyDescent="0.2">
      <c r="B35" s="27"/>
      <c r="C35" s="453" t="s">
        <v>77</v>
      </c>
      <c r="D35" s="16" t="s">
        <v>54</v>
      </c>
      <c r="E35" s="7"/>
      <c r="F35" s="7"/>
      <c r="G35" s="7"/>
      <c r="H35" s="7"/>
      <c r="I35" s="7"/>
      <c r="J35" s="7"/>
      <c r="K35" s="7"/>
      <c r="L35" s="63" t="s">
        <v>55</v>
      </c>
      <c r="M35" s="7"/>
      <c r="N35" s="7"/>
      <c r="O35" s="7"/>
      <c r="P35" s="7"/>
      <c r="Q35" s="17"/>
      <c r="R35" s="7"/>
      <c r="S35" s="7"/>
      <c r="T35" s="7"/>
      <c r="U35" s="8"/>
      <c r="V35" s="63" t="s">
        <v>1</v>
      </c>
      <c r="W35" s="7"/>
      <c r="X35" s="7"/>
      <c r="Y35" s="7"/>
      <c r="Z35" s="7"/>
      <c r="AA35" s="7"/>
      <c r="AB35" s="7"/>
      <c r="AC35" s="7"/>
      <c r="AD35" s="7"/>
      <c r="AE35" s="7"/>
      <c r="AF35" s="466" t="s">
        <v>296</v>
      </c>
      <c r="AG35" s="467"/>
      <c r="AH35" s="28"/>
    </row>
    <row r="36" spans="2:34" ht="18" customHeight="1" x14ac:dyDescent="0.2">
      <c r="B36" s="27"/>
      <c r="C36" s="453"/>
      <c r="D36" s="464"/>
      <c r="E36" s="465"/>
      <c r="F36" s="465"/>
      <c r="G36" s="465"/>
      <c r="H36" s="465"/>
      <c r="I36" s="465"/>
      <c r="J36" s="465"/>
      <c r="K36" s="465"/>
      <c r="L36" s="345"/>
      <c r="M36" s="346"/>
      <c r="N36" s="346"/>
      <c r="O36" s="346"/>
      <c r="P36" s="346"/>
      <c r="Q36" s="346"/>
      <c r="R36" s="346"/>
      <c r="S36" s="346"/>
      <c r="T36" s="346"/>
      <c r="U36" s="347"/>
      <c r="V36" s="345"/>
      <c r="W36" s="346"/>
      <c r="X36" s="346"/>
      <c r="Y36" s="346"/>
      <c r="Z36" s="346"/>
      <c r="AA36" s="346"/>
      <c r="AB36" s="346"/>
      <c r="AC36" s="346"/>
      <c r="AD36" s="346"/>
      <c r="AE36" s="346"/>
      <c r="AF36" s="345"/>
      <c r="AG36" s="479"/>
      <c r="AH36" s="28"/>
    </row>
    <row r="37" spans="2:34" ht="12" customHeight="1" x14ac:dyDescent="0.2">
      <c r="B37" s="27"/>
      <c r="C37" s="453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8"/>
    </row>
    <row r="38" spans="2:34" ht="18" customHeight="1" x14ac:dyDescent="0.2">
      <c r="B38" s="27"/>
      <c r="C38" s="453"/>
      <c r="D38" s="275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7"/>
      <c r="Q38" s="454"/>
      <c r="R38" s="454"/>
      <c r="S38" s="454"/>
      <c r="T38" s="454"/>
      <c r="U38" s="455"/>
      <c r="V38" s="278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456"/>
      <c r="AH38" s="28"/>
    </row>
    <row r="39" spans="2:34" ht="15" customHeight="1" x14ac:dyDescent="0.2">
      <c r="B39" s="27"/>
      <c r="C39" s="453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458" t="s">
        <v>239</v>
      </c>
      <c r="AE39" s="459"/>
      <c r="AF39" s="459"/>
      <c r="AG39" s="460"/>
      <c r="AH39" s="28"/>
    </row>
    <row r="40" spans="2:34" ht="18" customHeight="1" x14ac:dyDescent="0.2">
      <c r="B40" s="27"/>
      <c r="C40" s="453"/>
      <c r="D40" s="275"/>
      <c r="E40" s="276"/>
      <c r="F40" s="276"/>
      <c r="G40" s="276"/>
      <c r="H40" s="276"/>
      <c r="I40" s="277"/>
      <c r="J40" s="278"/>
      <c r="K40" s="276"/>
      <c r="L40" s="276"/>
      <c r="M40" s="276"/>
      <c r="N40" s="276"/>
      <c r="O40" s="276"/>
      <c r="P40" s="277"/>
      <c r="Q40" s="457"/>
      <c r="R40" s="454"/>
      <c r="S40" s="454"/>
      <c r="T40" s="454"/>
      <c r="U40" s="454"/>
      <c r="V40" s="454"/>
      <c r="W40" s="454"/>
      <c r="X40" s="455"/>
      <c r="Y40" s="625"/>
      <c r="Z40" s="626"/>
      <c r="AA40" s="626"/>
      <c r="AB40" s="626"/>
      <c r="AC40" s="627"/>
      <c r="AD40" s="577"/>
      <c r="AE40" s="484"/>
      <c r="AF40" s="484"/>
      <c r="AG40" s="485"/>
      <c r="AH40" s="28"/>
    </row>
    <row r="41" spans="2:34" ht="15" customHeight="1" x14ac:dyDescent="0.2">
      <c r="B41" s="27"/>
      <c r="C41" s="453"/>
      <c r="D41" s="9" t="s">
        <v>9</v>
      </c>
      <c r="E41" s="5"/>
      <c r="F41" s="5"/>
      <c r="G41" s="5"/>
      <c r="H41" s="10"/>
      <c r="I41" s="22" t="s">
        <v>9</v>
      </c>
      <c r="J41" s="5"/>
      <c r="K41" s="5"/>
      <c r="L41" s="5"/>
      <c r="M41" s="10"/>
      <c r="N41" s="22" t="s">
        <v>10</v>
      </c>
      <c r="O41" s="5"/>
      <c r="P41" s="5"/>
      <c r="Q41" s="5"/>
      <c r="R41" s="5"/>
      <c r="S41" s="5"/>
      <c r="T41" s="5"/>
      <c r="U41" s="10"/>
      <c r="V41" s="19" t="s">
        <v>11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8"/>
    </row>
    <row r="42" spans="2:34" ht="18" customHeight="1" x14ac:dyDescent="0.2">
      <c r="B42" s="27"/>
      <c r="C42" s="453"/>
      <c r="D42" s="468"/>
      <c r="E42" s="469"/>
      <c r="F42" s="469"/>
      <c r="G42" s="469"/>
      <c r="H42" s="470"/>
      <c r="I42" s="471"/>
      <c r="J42" s="472"/>
      <c r="K42" s="472"/>
      <c r="L42" s="472"/>
      <c r="M42" s="473"/>
      <c r="N42" s="471"/>
      <c r="O42" s="472"/>
      <c r="P42" s="472"/>
      <c r="Q42" s="472"/>
      <c r="R42" s="472"/>
      <c r="S42" s="472"/>
      <c r="T42" s="472"/>
      <c r="U42" s="473"/>
      <c r="V42" s="461"/>
      <c r="W42" s="462"/>
      <c r="X42" s="462"/>
      <c r="Y42" s="462"/>
      <c r="Z42" s="462"/>
      <c r="AA42" s="462"/>
      <c r="AB42" s="462"/>
      <c r="AC42" s="462"/>
      <c r="AD42" s="462"/>
      <c r="AE42" s="462"/>
      <c r="AF42" s="462"/>
      <c r="AG42" s="463"/>
      <c r="AH42" s="28"/>
    </row>
    <row r="43" spans="2:34" ht="3.75" customHeight="1" x14ac:dyDescent="0.2">
      <c r="B43" s="2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8"/>
    </row>
    <row r="44" spans="2:34" ht="12" customHeight="1" x14ac:dyDescent="0.2">
      <c r="B44" s="27"/>
      <c r="C44" s="480" t="s">
        <v>119</v>
      </c>
      <c r="D44" s="16" t="s">
        <v>54</v>
      </c>
      <c r="E44" s="7"/>
      <c r="F44" s="7"/>
      <c r="G44" s="7"/>
      <c r="H44" s="7"/>
      <c r="I44" s="7"/>
      <c r="J44" s="7"/>
      <c r="K44" s="7"/>
      <c r="L44" s="63" t="s">
        <v>55</v>
      </c>
      <c r="M44" s="7"/>
      <c r="N44" s="7"/>
      <c r="O44" s="7"/>
      <c r="P44" s="7"/>
      <c r="Q44" s="17"/>
      <c r="R44" s="7"/>
      <c r="S44" s="7"/>
      <c r="T44" s="7"/>
      <c r="U44" s="8"/>
      <c r="V44" s="63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66" t="s">
        <v>296</v>
      </c>
      <c r="AG44" s="467"/>
      <c r="AH44" s="28"/>
    </row>
    <row r="45" spans="2:34" ht="18" customHeight="1" x14ac:dyDescent="0.2">
      <c r="B45" s="27"/>
      <c r="C45" s="481"/>
      <c r="D45" s="464"/>
      <c r="E45" s="465"/>
      <c r="F45" s="465"/>
      <c r="G45" s="465"/>
      <c r="H45" s="465"/>
      <c r="I45" s="465"/>
      <c r="J45" s="465"/>
      <c r="K45" s="465"/>
      <c r="L45" s="345"/>
      <c r="M45" s="346"/>
      <c r="N45" s="346"/>
      <c r="O45" s="346"/>
      <c r="P45" s="346"/>
      <c r="Q45" s="346"/>
      <c r="R45" s="346"/>
      <c r="S45" s="346"/>
      <c r="T45" s="346"/>
      <c r="U45" s="347"/>
      <c r="V45" s="345"/>
      <c r="W45" s="346"/>
      <c r="X45" s="346"/>
      <c r="Y45" s="346"/>
      <c r="Z45" s="346"/>
      <c r="AA45" s="346"/>
      <c r="AB45" s="346"/>
      <c r="AC45" s="346"/>
      <c r="AD45" s="346"/>
      <c r="AE45" s="346"/>
      <c r="AF45" s="345"/>
      <c r="AG45" s="479"/>
      <c r="AH45" s="28"/>
    </row>
    <row r="46" spans="2:34" ht="12" customHeight="1" x14ac:dyDescent="0.2">
      <c r="B46" s="27"/>
      <c r="C46" s="481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8"/>
    </row>
    <row r="47" spans="2:34" ht="18" customHeight="1" x14ac:dyDescent="0.2">
      <c r="B47" s="27"/>
      <c r="C47" s="481"/>
      <c r="D47" s="275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7"/>
      <c r="Q47" s="454"/>
      <c r="R47" s="454"/>
      <c r="S47" s="454"/>
      <c r="T47" s="454"/>
      <c r="U47" s="455"/>
      <c r="V47" s="278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456"/>
      <c r="AH47" s="28"/>
    </row>
    <row r="48" spans="2:34" ht="15" customHeight="1" x14ac:dyDescent="0.2">
      <c r="B48" s="27"/>
      <c r="C48" s="481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78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58" t="s">
        <v>239</v>
      </c>
      <c r="AE48" s="459"/>
      <c r="AF48" s="459"/>
      <c r="AG48" s="460"/>
      <c r="AH48" s="28"/>
    </row>
    <row r="49" spans="2:34" ht="18" customHeight="1" x14ac:dyDescent="0.2">
      <c r="B49" s="27"/>
      <c r="C49" s="481"/>
      <c r="D49" s="275"/>
      <c r="E49" s="276"/>
      <c r="F49" s="276"/>
      <c r="G49" s="276"/>
      <c r="H49" s="276"/>
      <c r="I49" s="277"/>
      <c r="J49" s="278"/>
      <c r="K49" s="276"/>
      <c r="L49" s="276"/>
      <c r="M49" s="276"/>
      <c r="N49" s="276"/>
      <c r="O49" s="276"/>
      <c r="P49" s="277"/>
      <c r="Q49" s="278"/>
      <c r="R49" s="276"/>
      <c r="S49" s="276"/>
      <c r="T49" s="276"/>
      <c r="U49" s="276"/>
      <c r="V49" s="276"/>
      <c r="W49" s="276"/>
      <c r="X49" s="276"/>
      <c r="Y49" s="278"/>
      <c r="Z49" s="276"/>
      <c r="AA49" s="276"/>
      <c r="AB49" s="276"/>
      <c r="AC49" s="276"/>
      <c r="AD49" s="484"/>
      <c r="AE49" s="484"/>
      <c r="AF49" s="484"/>
      <c r="AG49" s="485"/>
      <c r="AH49" s="28"/>
    </row>
    <row r="50" spans="2:34" ht="15" customHeight="1" x14ac:dyDescent="0.2">
      <c r="B50" s="27"/>
      <c r="C50" s="481"/>
      <c r="D50" s="9" t="s">
        <v>9</v>
      </c>
      <c r="E50" s="5"/>
      <c r="F50" s="5"/>
      <c r="G50" s="5"/>
      <c r="H50" s="10"/>
      <c r="I50" s="22" t="s">
        <v>9</v>
      </c>
      <c r="J50" s="5"/>
      <c r="K50" s="5"/>
      <c r="L50" s="5"/>
      <c r="M50" s="10"/>
      <c r="N50" s="22" t="s">
        <v>10</v>
      </c>
      <c r="O50" s="5"/>
      <c r="P50" s="5"/>
      <c r="Q50" s="5"/>
      <c r="R50" s="5"/>
      <c r="S50" s="5"/>
      <c r="T50" s="5"/>
      <c r="U50" s="10"/>
      <c r="V50" s="19" t="s">
        <v>11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8"/>
    </row>
    <row r="51" spans="2:34" ht="18" customHeight="1" x14ac:dyDescent="0.2">
      <c r="B51" s="27"/>
      <c r="C51" s="482"/>
      <c r="D51" s="483"/>
      <c r="E51" s="472"/>
      <c r="F51" s="472"/>
      <c r="G51" s="472"/>
      <c r="H51" s="473"/>
      <c r="I51" s="471"/>
      <c r="J51" s="472"/>
      <c r="K51" s="472"/>
      <c r="L51" s="472"/>
      <c r="M51" s="473"/>
      <c r="N51" s="471"/>
      <c r="O51" s="472"/>
      <c r="P51" s="472"/>
      <c r="Q51" s="472"/>
      <c r="R51" s="472"/>
      <c r="S51" s="472"/>
      <c r="T51" s="472"/>
      <c r="U51" s="473"/>
      <c r="V51" s="461"/>
      <c r="W51" s="462"/>
      <c r="X51" s="462"/>
      <c r="Y51" s="462"/>
      <c r="Z51" s="462"/>
      <c r="AA51" s="462"/>
      <c r="AB51" s="462"/>
      <c r="AC51" s="462"/>
      <c r="AD51" s="462"/>
      <c r="AE51" s="462"/>
      <c r="AF51" s="462"/>
      <c r="AG51" s="463"/>
      <c r="AH51" s="28"/>
    </row>
    <row r="52" spans="2:34" ht="3.75" customHeight="1" x14ac:dyDescent="0.2">
      <c r="B52" s="2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8"/>
    </row>
    <row r="53" spans="2:34" ht="12" customHeight="1" x14ac:dyDescent="0.2">
      <c r="B53" s="27"/>
      <c r="C53" s="480" t="s">
        <v>344</v>
      </c>
      <c r="D53" s="16" t="s">
        <v>54</v>
      </c>
      <c r="E53" s="7"/>
      <c r="F53" s="7"/>
      <c r="G53" s="7"/>
      <c r="H53" s="7"/>
      <c r="I53" s="7"/>
      <c r="J53" s="7"/>
      <c r="K53" s="7"/>
      <c r="L53" s="63" t="s">
        <v>55</v>
      </c>
      <c r="M53" s="7"/>
      <c r="N53" s="7"/>
      <c r="O53" s="7"/>
      <c r="P53" s="7"/>
      <c r="Q53" s="17"/>
      <c r="R53" s="7"/>
      <c r="S53" s="7"/>
      <c r="T53" s="7"/>
      <c r="U53" s="8"/>
      <c r="V53" s="63" t="s">
        <v>1</v>
      </c>
      <c r="W53" s="7"/>
      <c r="X53" s="7"/>
      <c r="Y53" s="7"/>
      <c r="Z53" s="7"/>
      <c r="AA53" s="7"/>
      <c r="AB53" s="7"/>
      <c r="AC53" s="7"/>
      <c r="AD53" s="7"/>
      <c r="AE53" s="7"/>
      <c r="AF53" s="466" t="s">
        <v>296</v>
      </c>
      <c r="AG53" s="467"/>
      <c r="AH53" s="28"/>
    </row>
    <row r="54" spans="2:34" ht="18" customHeight="1" x14ac:dyDescent="0.2">
      <c r="B54" s="27"/>
      <c r="C54" s="481"/>
      <c r="D54" s="278"/>
      <c r="E54" s="276"/>
      <c r="F54" s="276"/>
      <c r="G54" s="276"/>
      <c r="H54" s="276"/>
      <c r="I54" s="276"/>
      <c r="J54" s="276"/>
      <c r="K54" s="276"/>
      <c r="L54" s="345"/>
      <c r="M54" s="346"/>
      <c r="N54" s="346"/>
      <c r="O54" s="346"/>
      <c r="P54" s="346"/>
      <c r="Q54" s="346"/>
      <c r="R54" s="346"/>
      <c r="S54" s="346"/>
      <c r="T54" s="346"/>
      <c r="U54" s="347"/>
      <c r="V54" s="345"/>
      <c r="W54" s="346"/>
      <c r="X54" s="346"/>
      <c r="Y54" s="346"/>
      <c r="Z54" s="346"/>
      <c r="AA54" s="346"/>
      <c r="AB54" s="346"/>
      <c r="AC54" s="346"/>
      <c r="AD54" s="346"/>
      <c r="AE54" s="346"/>
      <c r="AF54" s="345"/>
      <c r="AG54" s="479"/>
      <c r="AH54" s="28"/>
    </row>
    <row r="55" spans="2:34" ht="12" customHeight="1" x14ac:dyDescent="0.2">
      <c r="B55" s="27"/>
      <c r="C55" s="481"/>
      <c r="D55" s="9" t="s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0"/>
      <c r="Q55" s="11" t="s">
        <v>3</v>
      </c>
      <c r="R55" s="11"/>
      <c r="S55" s="11"/>
      <c r="T55" s="11"/>
      <c r="U55" s="12"/>
      <c r="V55" s="13" t="s">
        <v>4</v>
      </c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  <c r="AH55" s="28"/>
    </row>
    <row r="56" spans="2:34" ht="18" customHeight="1" x14ac:dyDescent="0.2">
      <c r="B56" s="27"/>
      <c r="C56" s="481"/>
      <c r="D56" s="275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7"/>
      <c r="Q56" s="454"/>
      <c r="R56" s="454"/>
      <c r="S56" s="454"/>
      <c r="T56" s="454"/>
      <c r="U56" s="455"/>
      <c r="V56" s="278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456"/>
      <c r="AH56" s="28"/>
    </row>
    <row r="57" spans="2:34" ht="15" customHeight="1" x14ac:dyDescent="0.2">
      <c r="B57" s="27"/>
      <c r="C57" s="481"/>
      <c r="D57" s="20" t="s">
        <v>5</v>
      </c>
      <c r="E57" s="21"/>
      <c r="F57" s="21"/>
      <c r="G57" s="21"/>
      <c r="H57" s="21"/>
      <c r="I57" s="12"/>
      <c r="J57" s="11" t="s">
        <v>6</v>
      </c>
      <c r="K57" s="21"/>
      <c r="L57" s="21"/>
      <c r="M57" s="21"/>
      <c r="N57" s="21"/>
      <c r="O57" s="21"/>
      <c r="P57" s="12"/>
      <c r="Q57" s="11" t="s">
        <v>78</v>
      </c>
      <c r="R57" s="21"/>
      <c r="S57" s="21"/>
      <c r="T57" s="21"/>
      <c r="U57" s="21"/>
      <c r="V57" s="21"/>
      <c r="W57" s="21"/>
      <c r="X57" s="21"/>
      <c r="Y57" s="13" t="s">
        <v>7</v>
      </c>
      <c r="Z57" s="11"/>
      <c r="AA57" s="21"/>
      <c r="AB57" s="21"/>
      <c r="AC57" s="12"/>
      <c r="AD57" s="458" t="s">
        <v>239</v>
      </c>
      <c r="AE57" s="459"/>
      <c r="AF57" s="459"/>
      <c r="AG57" s="460"/>
      <c r="AH57" s="28"/>
    </row>
    <row r="58" spans="2:34" ht="18" customHeight="1" x14ac:dyDescent="0.2">
      <c r="B58" s="27"/>
      <c r="C58" s="481"/>
      <c r="D58" s="275"/>
      <c r="E58" s="276"/>
      <c r="F58" s="276"/>
      <c r="G58" s="276"/>
      <c r="H58" s="276"/>
      <c r="I58" s="277"/>
      <c r="J58" s="278"/>
      <c r="K58" s="276"/>
      <c r="L58" s="276"/>
      <c r="M58" s="276"/>
      <c r="N58" s="276"/>
      <c r="O58" s="276"/>
      <c r="P58" s="277"/>
      <c r="Q58" s="278"/>
      <c r="R58" s="276"/>
      <c r="S58" s="276"/>
      <c r="T58" s="276"/>
      <c r="U58" s="276"/>
      <c r="V58" s="276"/>
      <c r="W58" s="276"/>
      <c r="X58" s="276"/>
      <c r="Y58" s="278"/>
      <c r="Z58" s="276"/>
      <c r="AA58" s="276"/>
      <c r="AB58" s="276"/>
      <c r="AC58" s="276"/>
      <c r="AD58" s="484"/>
      <c r="AE58" s="484"/>
      <c r="AF58" s="484"/>
      <c r="AG58" s="485"/>
      <c r="AH58" s="28"/>
    </row>
    <row r="59" spans="2:34" ht="15" customHeight="1" x14ac:dyDescent="0.2">
      <c r="B59" s="27"/>
      <c r="C59" s="481"/>
      <c r="D59" s="9" t="s">
        <v>9</v>
      </c>
      <c r="E59" s="5"/>
      <c r="F59" s="5"/>
      <c r="G59" s="5"/>
      <c r="H59" s="10"/>
      <c r="I59" s="22" t="s">
        <v>9</v>
      </c>
      <c r="J59" s="5"/>
      <c r="K59" s="5"/>
      <c r="L59" s="5"/>
      <c r="M59" s="10"/>
      <c r="N59" s="22" t="s">
        <v>10</v>
      </c>
      <c r="O59" s="5"/>
      <c r="P59" s="5"/>
      <c r="Q59" s="5"/>
      <c r="R59" s="5"/>
      <c r="S59" s="5"/>
      <c r="T59" s="5"/>
      <c r="U59" s="10"/>
      <c r="V59" s="19" t="s">
        <v>11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28"/>
    </row>
    <row r="60" spans="2:34" ht="18" customHeight="1" x14ac:dyDescent="0.2">
      <c r="B60" s="27"/>
      <c r="C60" s="482"/>
      <c r="D60" s="486"/>
      <c r="E60" s="515"/>
      <c r="F60" s="515"/>
      <c r="G60" s="515"/>
      <c r="H60" s="515"/>
      <c r="I60" s="486"/>
      <c r="J60" s="472"/>
      <c r="K60" s="472"/>
      <c r="L60" s="472"/>
      <c r="M60" s="473"/>
      <c r="N60" s="471"/>
      <c r="O60" s="472"/>
      <c r="P60" s="472"/>
      <c r="Q60" s="472"/>
      <c r="R60" s="472"/>
      <c r="S60" s="472"/>
      <c r="T60" s="472"/>
      <c r="U60" s="473"/>
      <c r="V60" s="461"/>
      <c r="W60" s="462"/>
      <c r="X60" s="462"/>
      <c r="Y60" s="462"/>
      <c r="Z60" s="462"/>
      <c r="AA60" s="462"/>
      <c r="AB60" s="462"/>
      <c r="AC60" s="462"/>
      <c r="AD60" s="462"/>
      <c r="AE60" s="462"/>
      <c r="AF60" s="462"/>
      <c r="AG60" s="463"/>
      <c r="AH60" s="28"/>
    </row>
    <row r="61" spans="2:34" ht="3.75" customHeight="1" x14ac:dyDescent="0.2">
      <c r="B61" s="27"/>
      <c r="C61" s="5"/>
      <c r="D61" s="114"/>
      <c r="E61" s="114"/>
      <c r="F61" s="114"/>
      <c r="G61" s="114"/>
      <c r="H61" s="114"/>
      <c r="I61" s="11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28"/>
    </row>
    <row r="62" spans="2:34" ht="20.100000000000001" customHeight="1" x14ac:dyDescent="0.2">
      <c r="B62" s="27"/>
      <c r="C62" s="450" t="s">
        <v>12</v>
      </c>
      <c r="D62" s="451"/>
      <c r="E62" s="451"/>
      <c r="F62" s="451"/>
      <c r="G62" s="451"/>
      <c r="H62" s="451"/>
      <c r="I62" s="451"/>
      <c r="J62" s="451"/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451"/>
      <c r="V62" s="451"/>
      <c r="W62" s="451"/>
      <c r="X62" s="451"/>
      <c r="Y62" s="451"/>
      <c r="Z62" s="451"/>
      <c r="AA62" s="451"/>
      <c r="AB62" s="451"/>
      <c r="AC62" s="451"/>
      <c r="AD62" s="451"/>
      <c r="AE62" s="451"/>
      <c r="AF62" s="451"/>
      <c r="AG62" s="452"/>
      <c r="AH62" s="28"/>
    </row>
    <row r="63" spans="2:34" ht="3" customHeight="1" x14ac:dyDescent="0.2">
      <c r="B63" s="2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28"/>
    </row>
    <row r="64" spans="2:34" ht="11.25" customHeight="1" x14ac:dyDescent="0.2">
      <c r="B64" s="27"/>
      <c r="C64" s="16" t="s">
        <v>56</v>
      </c>
      <c r="D64" s="7"/>
      <c r="E64" s="7"/>
      <c r="F64" s="7"/>
      <c r="G64" s="7"/>
      <c r="H64" s="83"/>
      <c r="I64" s="90"/>
      <c r="J64" s="94" t="s">
        <v>99</v>
      </c>
      <c r="K64" s="93"/>
      <c r="L64" s="93"/>
      <c r="M64" s="93"/>
      <c r="N64" s="93"/>
      <c r="O64" s="93"/>
      <c r="P64" s="93"/>
      <c r="Q64" s="304" t="s">
        <v>174</v>
      </c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6"/>
      <c r="AH64" s="28"/>
    </row>
    <row r="65" spans="2:34" ht="18.75" customHeight="1" x14ac:dyDescent="0.2">
      <c r="B65" s="169"/>
      <c r="C65" s="634"/>
      <c r="D65" s="634"/>
      <c r="E65" s="634"/>
      <c r="F65" s="634"/>
      <c r="G65" s="634"/>
      <c r="H65" s="634"/>
      <c r="I65" s="635"/>
      <c r="J65" s="345"/>
      <c r="K65" s="346"/>
      <c r="L65" s="346"/>
      <c r="M65" s="346"/>
      <c r="N65" s="346"/>
      <c r="O65" s="346"/>
      <c r="P65" s="479"/>
      <c r="Q65" s="513" t="e">
        <f>VLOOKUP(' Datos de Organizadores '!P31,' Datos de Organizadores '!Q28:T39,2)</f>
        <v>#N/A</v>
      </c>
      <c r="R65" s="514"/>
      <c r="S65" s="514"/>
      <c r="T65" s="514"/>
      <c r="U65" s="514"/>
      <c r="V65" s="514"/>
      <c r="W65" s="514"/>
      <c r="X65" s="514"/>
      <c r="Y65" s="514"/>
      <c r="Z65" s="514"/>
      <c r="AA65" s="295" t="str">
        <f>IF(Q69="H",VLOOKUP(' Datos de Organizadores '!W29,' Datos de Organizadores '!V30:X40,3)," ")</f>
        <v xml:space="preserve"> </v>
      </c>
      <c r="AB65" s="295"/>
      <c r="AC65" s="295"/>
      <c r="AD65" s="295"/>
      <c r="AE65" s="295"/>
      <c r="AF65" s="295"/>
      <c r="AG65" s="295"/>
      <c r="AH65" s="28"/>
    </row>
    <row r="66" spans="2:34" ht="18.75" customHeight="1" x14ac:dyDescent="0.2">
      <c r="B66" s="27"/>
      <c r="C66" s="9" t="s">
        <v>57</v>
      </c>
      <c r="D66" s="5"/>
      <c r="E66" s="5"/>
      <c r="F66" s="5"/>
      <c r="G66" s="5"/>
      <c r="H66" s="86"/>
      <c r="I66" s="91"/>
      <c r="J66" s="458"/>
      <c r="K66" s="459"/>
      <c r="L66" s="459"/>
      <c r="M66" s="497"/>
      <c r="N66" s="341" t="s">
        <v>100</v>
      </c>
      <c r="O66" s="341"/>
      <c r="P66" s="342"/>
      <c r="Q66" s="507" t="str">
        <f>IF(Campeonato=2,"",IF(Grupo=1,"",AGRUP))</f>
        <v/>
      </c>
      <c r="R66" s="508"/>
      <c r="S66" s="508"/>
      <c r="T66" s="508"/>
      <c r="U66" s="508"/>
      <c r="V66" s="508"/>
      <c r="W66" s="508"/>
      <c r="X66" s="508"/>
      <c r="Y66" s="508"/>
      <c r="Z66" s="509"/>
      <c r="AA66" s="503"/>
      <c r="AB66" s="503"/>
      <c r="AC66" s="503"/>
      <c r="AD66" s="503"/>
      <c r="AE66" s="503"/>
      <c r="AF66" s="503"/>
      <c r="AG66" s="503"/>
      <c r="AH66" s="28"/>
    </row>
    <row r="67" spans="2:34" ht="18" customHeight="1" x14ac:dyDescent="0.2">
      <c r="B67" s="169"/>
      <c r="C67" s="634"/>
      <c r="D67" s="634"/>
      <c r="E67" s="634"/>
      <c r="F67" s="634"/>
      <c r="G67" s="634"/>
      <c r="H67" s="634"/>
      <c r="I67" s="635"/>
      <c r="J67" s="345"/>
      <c r="K67" s="346"/>
      <c r="L67" s="346"/>
      <c r="M67" s="347"/>
      <c r="N67" s="346"/>
      <c r="O67" s="346"/>
      <c r="P67" s="479"/>
      <c r="Q67" s="510"/>
      <c r="R67" s="511"/>
      <c r="S67" s="511"/>
      <c r="T67" s="511"/>
      <c r="U67" s="511"/>
      <c r="V67" s="511"/>
      <c r="W67" s="511"/>
      <c r="X67" s="511"/>
      <c r="Y67" s="511"/>
      <c r="Z67" s="512"/>
      <c r="AA67" s="504"/>
      <c r="AB67" s="346"/>
      <c r="AC67" s="346"/>
      <c r="AD67" s="346"/>
      <c r="AE67" s="346"/>
      <c r="AF67" s="346"/>
      <c r="AG67" s="479"/>
      <c r="AH67" s="28"/>
    </row>
    <row r="68" spans="2:34" ht="15" customHeight="1" x14ac:dyDescent="0.2">
      <c r="B68" s="27"/>
      <c r="C68" s="328" t="s">
        <v>59</v>
      </c>
      <c r="D68" s="329"/>
      <c r="E68" s="328" t="s">
        <v>58</v>
      </c>
      <c r="F68" s="330"/>
      <c r="G68" s="330"/>
      <c r="H68" s="330"/>
      <c r="I68" s="329"/>
      <c r="J68" s="244" t="s">
        <v>109</v>
      </c>
      <c r="K68" s="245"/>
      <c r="L68" s="245"/>
      <c r="M68" s="5"/>
      <c r="N68" s="498"/>
      <c r="O68" s="498"/>
      <c r="P68" s="499"/>
      <c r="Q68" s="307" t="s">
        <v>13</v>
      </c>
      <c r="R68" s="307"/>
      <c r="S68" s="307"/>
      <c r="T68" s="307"/>
      <c r="U68" s="307"/>
      <c r="V68" s="308"/>
      <c r="W68" s="505" t="s">
        <v>117</v>
      </c>
      <c r="X68" s="307"/>
      <c r="Y68" s="307"/>
      <c r="Z68" s="506"/>
      <c r="AA68" s="645" t="s">
        <v>192</v>
      </c>
      <c r="AB68" s="307"/>
      <c r="AC68" s="307"/>
      <c r="AD68" s="307"/>
      <c r="AE68" s="307"/>
      <c r="AF68" s="307"/>
      <c r="AG68" s="506"/>
      <c r="AH68" s="28"/>
    </row>
    <row r="69" spans="2:34" ht="18" customHeight="1" x14ac:dyDescent="0.2">
      <c r="B69" s="169"/>
      <c r="C69" s="331"/>
      <c r="D69" s="332"/>
      <c r="E69" s="454"/>
      <c r="F69" s="454"/>
      <c r="G69" s="454"/>
      <c r="H69" s="454"/>
      <c r="I69" s="332"/>
      <c r="J69" s="204"/>
      <c r="K69" s="205"/>
      <c r="L69" s="205"/>
      <c r="M69" s="205"/>
      <c r="N69" s="205"/>
      <c r="O69" s="205"/>
      <c r="P69" s="206"/>
      <c r="Q69" s="604" t="str">
        <f>IF(Campeonato=2,"",IF(Grupo=1,"",' Datos de Organizadores '!Q31))</f>
        <v/>
      </c>
      <c r="R69" s="605"/>
      <c r="S69" s="605"/>
      <c r="T69" s="605"/>
      <c r="U69" s="605"/>
      <c r="V69" s="606"/>
      <c r="W69" s="487">
        <f>CLASE</f>
        <v>0</v>
      </c>
      <c r="X69" s="488"/>
      <c r="Y69" s="488"/>
      <c r="Z69" s="489"/>
      <c r="AA69" s="130"/>
      <c r="AB69" s="126"/>
      <c r="AC69" s="18"/>
      <c r="AD69" s="18"/>
      <c r="AE69" s="18"/>
      <c r="AF69" s="18"/>
      <c r="AG69" s="133"/>
      <c r="AH69" s="28"/>
    </row>
    <row r="70" spans="2:34" ht="15" customHeight="1" x14ac:dyDescent="0.2">
      <c r="B70" s="169"/>
      <c r="C70" s="170" t="s">
        <v>108</v>
      </c>
      <c r="D70" s="21"/>
      <c r="E70" s="21"/>
      <c r="F70" s="21"/>
      <c r="G70" s="21"/>
      <c r="H70" s="97"/>
      <c r="I70" s="92"/>
      <c r="J70" s="13" t="s">
        <v>250</v>
      </c>
      <c r="K70" s="5"/>
      <c r="L70" s="5"/>
      <c r="M70" s="5"/>
      <c r="N70" s="5"/>
      <c r="O70" s="86"/>
      <c r="P70" s="164"/>
      <c r="Q70" s="607"/>
      <c r="R70" s="608"/>
      <c r="S70" s="608"/>
      <c r="T70" s="608"/>
      <c r="U70" s="608"/>
      <c r="V70" s="609"/>
      <c r="W70" s="490"/>
      <c r="X70" s="490"/>
      <c r="Y70" s="490"/>
      <c r="Z70" s="491"/>
      <c r="AA70" s="130"/>
      <c r="AB70" s="168"/>
      <c r="AC70" s="134"/>
      <c r="AD70" s="131"/>
      <c r="AE70" s="131"/>
      <c r="AF70" s="131"/>
      <c r="AG70" s="132"/>
      <c r="AH70" s="28"/>
    </row>
    <row r="71" spans="2:34" ht="18" customHeight="1" x14ac:dyDescent="0.2">
      <c r="B71" s="27"/>
      <c r="C71" s="500">
        <f>IF(Turbo=2,VALUE(CILINDRADA),ROUND(VALUE(CILINDRADA)*1.7,0))</f>
        <v>0</v>
      </c>
      <c r="D71" s="501"/>
      <c r="E71" s="501"/>
      <c r="F71" s="501"/>
      <c r="G71" s="501"/>
      <c r="H71" s="501"/>
      <c r="I71" s="502"/>
      <c r="J71" s="494"/>
      <c r="K71" s="495"/>
      <c r="L71" s="495"/>
      <c r="M71" s="495"/>
      <c r="N71" s="495"/>
      <c r="O71" s="495"/>
      <c r="P71" s="496"/>
      <c r="Q71" s="610"/>
      <c r="R71" s="611"/>
      <c r="S71" s="611"/>
      <c r="T71" s="611"/>
      <c r="U71" s="611"/>
      <c r="V71" s="612"/>
      <c r="W71" s="492"/>
      <c r="X71" s="492"/>
      <c r="Y71" s="492"/>
      <c r="Z71" s="493"/>
      <c r="AA71" s="127"/>
      <c r="AB71" s="128"/>
      <c r="AC71" s="128"/>
      <c r="AD71" s="128"/>
      <c r="AE71" s="128"/>
      <c r="AF71" s="128"/>
      <c r="AG71" s="129"/>
      <c r="AH71" s="28"/>
    </row>
    <row r="72" spans="2:34" ht="3.75" customHeight="1" x14ac:dyDescent="0.2">
      <c r="B72" s="27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107"/>
      <c r="AF72" s="107"/>
      <c r="AG72" s="107"/>
      <c r="AH72" s="28"/>
    </row>
    <row r="73" spans="2:34" ht="20.100000000000001" hidden="1" customHeight="1" x14ac:dyDescent="0.2">
      <c r="B73" s="27"/>
      <c r="C73" s="642" t="s">
        <v>98</v>
      </c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4"/>
      <c r="AH73" s="28"/>
    </row>
    <row r="74" spans="2:34" ht="3.75" hidden="1" customHeight="1" x14ac:dyDescent="0.2">
      <c r="B74" s="2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8"/>
    </row>
    <row r="75" spans="2:34" ht="18" hidden="1" customHeight="1" x14ac:dyDescent="0.2">
      <c r="B75" s="27"/>
      <c r="C75" s="350" t="s">
        <v>96</v>
      </c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  <c r="AB75" s="351"/>
      <c r="AC75" s="351"/>
      <c r="AD75" s="351"/>
      <c r="AE75" s="351"/>
      <c r="AF75" s="351"/>
      <c r="AG75" s="352"/>
      <c r="AH75" s="28"/>
    </row>
    <row r="76" spans="2:34" ht="15.75" hidden="1" customHeight="1" x14ac:dyDescent="0.2">
      <c r="B76" s="27"/>
      <c r="C76" s="77" t="s">
        <v>71</v>
      </c>
      <c r="D76" s="18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3"/>
      <c r="P76" s="334"/>
      <c r="Q76" s="628" t="s">
        <v>72</v>
      </c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30"/>
      <c r="AH76" s="28"/>
    </row>
    <row r="77" spans="2:34" ht="15.75" hidden="1" customHeight="1" x14ac:dyDescent="0.2">
      <c r="B77" s="27"/>
      <c r="C77" s="77" t="s">
        <v>73</v>
      </c>
      <c r="D77" s="18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4"/>
      <c r="Q77" s="631"/>
      <c r="R77" s="632"/>
      <c r="S77" s="632"/>
      <c r="T77" s="632"/>
      <c r="U77" s="632"/>
      <c r="V77" s="632"/>
      <c r="W77" s="632"/>
      <c r="X77" s="632"/>
      <c r="Y77" s="632"/>
      <c r="Z77" s="632"/>
      <c r="AA77" s="632"/>
      <c r="AB77" s="632"/>
      <c r="AC77" s="632"/>
      <c r="AD77" s="632"/>
      <c r="AE77" s="632"/>
      <c r="AF77" s="632"/>
      <c r="AG77" s="633"/>
      <c r="AH77" s="28"/>
    </row>
    <row r="78" spans="2:34" ht="15.75" hidden="1" customHeight="1" x14ac:dyDescent="0.2">
      <c r="B78" s="27"/>
      <c r="C78" s="77" t="s">
        <v>74</v>
      </c>
      <c r="D78" s="18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4"/>
      <c r="Q78" s="5"/>
      <c r="R78" s="5"/>
      <c r="S78" s="348"/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6"/>
      <c r="AH78" s="28"/>
    </row>
    <row r="79" spans="2:34" ht="15.75" hidden="1" customHeight="1" x14ac:dyDescent="0.2">
      <c r="B79" s="27"/>
      <c r="C79" s="77" t="s">
        <v>75</v>
      </c>
      <c r="D79" s="18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4"/>
      <c r="Q79" s="5"/>
      <c r="R79" s="5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6"/>
      <c r="AH79" s="28"/>
    </row>
    <row r="80" spans="2:34" ht="15.75" hidden="1" customHeight="1" x14ac:dyDescent="0.2">
      <c r="B80" s="27"/>
      <c r="C80" s="343" t="s">
        <v>76</v>
      </c>
      <c r="D80" s="344"/>
      <c r="E80" s="339"/>
      <c r="F80" s="339"/>
      <c r="G80" s="78" t="s">
        <v>5</v>
      </c>
      <c r="H80" s="79"/>
      <c r="I80" s="339"/>
      <c r="J80" s="339"/>
      <c r="K80" s="339"/>
      <c r="L80" s="339"/>
      <c r="M80" s="339"/>
      <c r="N80" s="339"/>
      <c r="O80" s="339"/>
      <c r="P80" s="340"/>
      <c r="Q80" s="79"/>
      <c r="R80" s="79"/>
      <c r="S80" s="80"/>
      <c r="T80" s="81"/>
      <c r="U80" s="81"/>
      <c r="V80" s="81"/>
      <c r="W80" s="80"/>
      <c r="X80" s="81"/>
      <c r="Y80" s="80"/>
      <c r="Z80" s="81"/>
      <c r="AA80" s="80"/>
      <c r="AB80" s="81"/>
      <c r="AC80" s="81"/>
      <c r="AD80" s="81"/>
      <c r="AE80" s="81"/>
      <c r="AF80" s="81"/>
      <c r="AG80" s="82"/>
      <c r="AH80" s="28"/>
    </row>
    <row r="81" spans="2:35" ht="6.75" customHeight="1" x14ac:dyDescent="0.2">
      <c r="B81" s="2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28"/>
    </row>
    <row r="82" spans="2:35" ht="20.100000000000001" customHeight="1" x14ac:dyDescent="0.2">
      <c r="B82" s="27"/>
      <c r="C82" s="450" t="s">
        <v>14</v>
      </c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451"/>
      <c r="Z82" s="451"/>
      <c r="AA82" s="451"/>
      <c r="AB82" s="451"/>
      <c r="AC82" s="451"/>
      <c r="AD82" s="451"/>
      <c r="AE82" s="451"/>
      <c r="AF82" s="451"/>
      <c r="AG82" s="452"/>
      <c r="AH82" s="28"/>
    </row>
    <row r="83" spans="2:35" ht="3" customHeight="1" x14ac:dyDescent="0.2">
      <c r="B83" s="27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28"/>
    </row>
    <row r="84" spans="2:35" ht="9" customHeight="1" x14ac:dyDescent="0.2">
      <c r="B84" s="27"/>
      <c r="C84" s="602" t="s">
        <v>164</v>
      </c>
      <c r="D84" s="598">
        <f>VLOOKUP(' Derechos de Inscripción '!C16,' Datos de Organizadores '!$A$3:$M$10,12)</f>
        <v>45621</v>
      </c>
      <c r="E84" s="598"/>
      <c r="F84" s="599"/>
      <c r="G84" s="564" t="s">
        <v>167</v>
      </c>
      <c r="H84" s="565"/>
      <c r="I84" s="565"/>
      <c r="J84" s="566"/>
      <c r="K84" s="619" t="s">
        <v>300</v>
      </c>
      <c r="L84" s="620"/>
      <c r="M84" s="620"/>
      <c r="N84" s="620"/>
      <c r="O84" s="620"/>
      <c r="P84" s="620"/>
      <c r="Q84" s="620"/>
      <c r="R84" s="620"/>
      <c r="S84" s="620"/>
      <c r="T84" s="620"/>
      <c r="U84" s="620"/>
      <c r="V84" s="620"/>
      <c r="W84" s="620"/>
      <c r="X84" s="620"/>
      <c r="Y84" s="620"/>
      <c r="Z84" s="620"/>
      <c r="AA84" s="620"/>
      <c r="AB84" s="621"/>
      <c r="AC84" s="322" t="s">
        <v>83</v>
      </c>
      <c r="AD84" s="323"/>
      <c r="AE84" s="323"/>
      <c r="AF84" s="323"/>
      <c r="AG84" s="324"/>
      <c r="AH84" s="28"/>
    </row>
    <row r="85" spans="2:35" ht="6" customHeight="1" x14ac:dyDescent="0.2">
      <c r="B85" s="27"/>
      <c r="C85" s="603"/>
      <c r="D85" s="600"/>
      <c r="E85" s="600"/>
      <c r="F85" s="601"/>
      <c r="G85" s="567"/>
      <c r="H85" s="568"/>
      <c r="I85" s="568"/>
      <c r="J85" s="569"/>
      <c r="K85" s="622"/>
      <c r="L85" s="623"/>
      <c r="M85" s="623"/>
      <c r="N85" s="623"/>
      <c r="O85" s="623"/>
      <c r="P85" s="623"/>
      <c r="Q85" s="623"/>
      <c r="R85" s="623"/>
      <c r="S85" s="623"/>
      <c r="T85" s="623"/>
      <c r="U85" s="623"/>
      <c r="V85" s="623"/>
      <c r="W85" s="623"/>
      <c r="X85" s="623"/>
      <c r="Y85" s="623"/>
      <c r="Z85" s="623"/>
      <c r="AA85" s="623"/>
      <c r="AB85" s="624"/>
      <c r="AC85" s="325"/>
      <c r="AD85" s="326"/>
      <c r="AE85" s="326"/>
      <c r="AF85" s="326"/>
      <c r="AG85" s="327"/>
      <c r="AH85" s="28"/>
    </row>
    <row r="86" spans="2:35" ht="3" hidden="1" customHeight="1" x14ac:dyDescent="0.2">
      <c r="B86" s="27"/>
      <c r="C86" s="4"/>
      <c r="D86" s="5"/>
      <c r="E86" s="5"/>
      <c r="F86" s="1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2"/>
      <c r="AD86" s="5"/>
      <c r="AE86" s="5"/>
      <c r="AF86" s="5"/>
      <c r="AG86" s="6"/>
      <c r="AH86" s="28"/>
    </row>
    <row r="87" spans="2:35" ht="3" customHeight="1" x14ac:dyDescent="0.2">
      <c r="B87" s="27"/>
      <c r="C87" s="589">
        <f>IF(' Datos de Organizadores '!P4=2,' Derechos de Inscripción '!J29*2,' Derechos de Inscripción '!J29)</f>
        <v>180</v>
      </c>
      <c r="D87" s="590"/>
      <c r="E87" s="590"/>
      <c r="F87" s="591"/>
      <c r="G87" s="313">
        <f>50+C87</f>
        <v>230</v>
      </c>
      <c r="H87" s="314"/>
      <c r="I87" s="314"/>
      <c r="J87" s="315"/>
      <c r="K87" s="615" t="s">
        <v>301</v>
      </c>
      <c r="L87" s="309"/>
      <c r="M87" s="310"/>
      <c r="N87" s="636">
        <v>3856</v>
      </c>
      <c r="O87" s="636"/>
      <c r="P87" s="636"/>
      <c r="Q87" s="636"/>
      <c r="R87" s="135"/>
      <c r="S87" s="135"/>
      <c r="T87" s="135"/>
      <c r="U87" s="135"/>
      <c r="V87" s="309" t="s">
        <v>302</v>
      </c>
      <c r="W87" s="309"/>
      <c r="X87" s="309"/>
      <c r="Y87" s="309"/>
      <c r="Z87" s="309"/>
      <c r="AA87" s="309"/>
      <c r="AB87" s="310"/>
      <c r="AC87" s="555"/>
      <c r="AD87" s="556"/>
      <c r="AE87" s="556"/>
      <c r="AF87" s="556"/>
      <c r="AG87" s="557"/>
      <c r="AH87" s="28"/>
    </row>
    <row r="88" spans="2:35" ht="9" customHeight="1" x14ac:dyDescent="0.2">
      <c r="B88" s="27"/>
      <c r="C88" s="592"/>
      <c r="D88" s="593"/>
      <c r="E88" s="593"/>
      <c r="F88" s="594"/>
      <c r="G88" s="316"/>
      <c r="H88" s="317"/>
      <c r="I88" s="317"/>
      <c r="J88" s="318"/>
      <c r="K88" s="615"/>
      <c r="L88" s="309"/>
      <c r="M88" s="310"/>
      <c r="N88" s="636"/>
      <c r="O88" s="636"/>
      <c r="P88" s="636"/>
      <c r="Q88" s="636"/>
      <c r="R88" s="638">
        <v>49</v>
      </c>
      <c r="S88" s="636"/>
      <c r="T88" s="636"/>
      <c r="U88" s="639"/>
      <c r="V88" s="309"/>
      <c r="W88" s="309"/>
      <c r="X88" s="309"/>
      <c r="Y88" s="309"/>
      <c r="Z88" s="309"/>
      <c r="AA88" s="309"/>
      <c r="AB88" s="310"/>
      <c r="AC88" s="558"/>
      <c r="AD88" s="559"/>
      <c r="AE88" s="559"/>
      <c r="AF88" s="559"/>
      <c r="AG88" s="560"/>
      <c r="AH88" s="28"/>
    </row>
    <row r="89" spans="2:35" ht="9" customHeight="1" x14ac:dyDescent="0.2">
      <c r="B89" s="27"/>
      <c r="C89" s="592"/>
      <c r="D89" s="593"/>
      <c r="E89" s="593"/>
      <c r="F89" s="594"/>
      <c r="G89" s="316"/>
      <c r="H89" s="317"/>
      <c r="I89" s="317"/>
      <c r="J89" s="318"/>
      <c r="K89" s="615"/>
      <c r="L89" s="309"/>
      <c r="M89" s="310"/>
      <c r="N89" s="636"/>
      <c r="O89" s="636"/>
      <c r="P89" s="636"/>
      <c r="Q89" s="636"/>
      <c r="R89" s="638"/>
      <c r="S89" s="636"/>
      <c r="T89" s="636"/>
      <c r="U89" s="639"/>
      <c r="V89" s="309"/>
      <c r="W89" s="309"/>
      <c r="X89" s="309"/>
      <c r="Y89" s="309"/>
      <c r="Z89" s="309"/>
      <c r="AA89" s="309"/>
      <c r="AB89" s="310"/>
      <c r="AC89" s="558"/>
      <c r="AD89" s="559"/>
      <c r="AE89" s="559"/>
      <c r="AF89" s="559"/>
      <c r="AG89" s="560"/>
      <c r="AH89" s="28"/>
    </row>
    <row r="90" spans="2:35" ht="18" customHeight="1" x14ac:dyDescent="0.2">
      <c r="B90" s="27"/>
      <c r="C90" s="592"/>
      <c r="D90" s="593"/>
      <c r="E90" s="593"/>
      <c r="F90" s="594"/>
      <c r="G90" s="316"/>
      <c r="H90" s="317"/>
      <c r="I90" s="317"/>
      <c r="J90" s="318"/>
      <c r="K90" s="615"/>
      <c r="L90" s="309"/>
      <c r="M90" s="310"/>
      <c r="N90" s="636"/>
      <c r="O90" s="636"/>
      <c r="P90" s="636"/>
      <c r="Q90" s="636"/>
      <c r="R90" s="638"/>
      <c r="S90" s="636"/>
      <c r="T90" s="636"/>
      <c r="U90" s="639"/>
      <c r="V90" s="309"/>
      <c r="W90" s="309"/>
      <c r="X90" s="309"/>
      <c r="Y90" s="309"/>
      <c r="Z90" s="309"/>
      <c r="AA90" s="309"/>
      <c r="AB90" s="310"/>
      <c r="AC90" s="558"/>
      <c r="AD90" s="559"/>
      <c r="AE90" s="559"/>
      <c r="AF90" s="559"/>
      <c r="AG90" s="560"/>
      <c r="AH90" s="28"/>
    </row>
    <row r="91" spans="2:35" ht="3" customHeight="1" x14ac:dyDescent="0.2">
      <c r="B91" s="27"/>
      <c r="C91" s="595"/>
      <c r="D91" s="596"/>
      <c r="E91" s="596"/>
      <c r="F91" s="597"/>
      <c r="G91" s="319"/>
      <c r="H91" s="320"/>
      <c r="I91" s="320"/>
      <c r="J91" s="321"/>
      <c r="K91" s="616"/>
      <c r="L91" s="311"/>
      <c r="M91" s="312"/>
      <c r="N91" s="637"/>
      <c r="O91" s="637"/>
      <c r="P91" s="637"/>
      <c r="Q91" s="637"/>
      <c r="R91" s="640"/>
      <c r="S91" s="637"/>
      <c r="T91" s="637"/>
      <c r="U91" s="641"/>
      <c r="V91" s="311"/>
      <c r="W91" s="311"/>
      <c r="X91" s="311"/>
      <c r="Y91" s="311"/>
      <c r="Z91" s="311"/>
      <c r="AA91" s="311"/>
      <c r="AB91" s="312"/>
      <c r="AC91" s="561"/>
      <c r="AD91" s="562"/>
      <c r="AE91" s="562"/>
      <c r="AF91" s="562"/>
      <c r="AG91" s="563"/>
      <c r="AH91" s="28"/>
    </row>
    <row r="92" spans="2:35" ht="5.25" customHeight="1" thickBot="1" x14ac:dyDescent="0.25">
      <c r="B92" s="27"/>
      <c r="C92" s="7"/>
      <c r="D92" s="73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516"/>
      <c r="R92" s="516"/>
      <c r="S92" s="516"/>
      <c r="T92" s="516"/>
      <c r="U92" s="516"/>
      <c r="V92" s="516"/>
      <c r="W92" s="516"/>
      <c r="X92" s="516"/>
      <c r="Y92" s="516"/>
      <c r="Z92" s="516"/>
      <c r="AA92" s="516"/>
      <c r="AB92" s="516"/>
      <c r="AC92" s="516"/>
      <c r="AD92" s="516"/>
      <c r="AE92" s="516"/>
      <c r="AF92" s="516"/>
      <c r="AG92" s="516"/>
      <c r="AH92" s="28"/>
    </row>
    <row r="93" spans="2:35" ht="14.1" customHeight="1" x14ac:dyDescent="0.2">
      <c r="B93" s="116"/>
      <c r="C93" s="578" t="s">
        <v>298</v>
      </c>
      <c r="D93" s="578"/>
      <c r="E93" s="578"/>
      <c r="F93" s="578"/>
      <c r="G93" s="578"/>
      <c r="H93" s="578"/>
      <c r="I93" s="578"/>
      <c r="J93" s="578"/>
      <c r="K93" s="578"/>
      <c r="L93" s="578"/>
      <c r="M93" s="578"/>
      <c r="N93" s="578"/>
      <c r="O93" s="578"/>
      <c r="P93" s="578"/>
      <c r="Q93" s="578"/>
      <c r="R93" s="570"/>
      <c r="S93" s="571"/>
      <c r="T93" s="571"/>
      <c r="U93" s="571"/>
      <c r="V93" s="571"/>
      <c r="W93" s="571"/>
      <c r="X93" s="571"/>
      <c r="Y93" s="572"/>
      <c r="Z93" s="551"/>
      <c r="AA93" s="551"/>
      <c r="AB93" s="551"/>
      <c r="AC93" s="551"/>
      <c r="AD93" s="551"/>
      <c r="AE93" s="551"/>
      <c r="AF93" s="551"/>
      <c r="AG93" s="552"/>
      <c r="AH93" s="117"/>
      <c r="AI93" s="137"/>
    </row>
    <row r="94" spans="2:35" ht="14.1" customHeight="1" x14ac:dyDescent="0.2">
      <c r="B94" s="27"/>
      <c r="C94" s="579"/>
      <c r="D94" s="579"/>
      <c r="E94" s="579"/>
      <c r="F94" s="579"/>
      <c r="G94" s="579"/>
      <c r="H94" s="579"/>
      <c r="I94" s="579"/>
      <c r="J94" s="579"/>
      <c r="K94" s="579"/>
      <c r="L94" s="579"/>
      <c r="M94" s="579"/>
      <c r="N94" s="579"/>
      <c r="O94" s="579"/>
      <c r="P94" s="579"/>
      <c r="Q94" s="579"/>
      <c r="R94" s="573"/>
      <c r="S94" s="574"/>
      <c r="T94" s="574"/>
      <c r="U94" s="574"/>
      <c r="V94" s="574"/>
      <c r="W94" s="574"/>
      <c r="X94" s="574"/>
      <c r="Y94" s="575"/>
      <c r="Z94" s="553"/>
      <c r="AA94" s="553"/>
      <c r="AB94" s="553"/>
      <c r="AC94" s="553"/>
      <c r="AD94" s="553"/>
      <c r="AE94" s="553"/>
      <c r="AF94" s="553"/>
      <c r="AG94" s="554"/>
      <c r="AH94" s="28"/>
      <c r="AI94" s="137"/>
    </row>
    <row r="95" spans="2:35" ht="14.1" customHeight="1" x14ac:dyDescent="0.2">
      <c r="B95" s="27"/>
      <c r="C95" s="579"/>
      <c r="D95" s="579"/>
      <c r="E95" s="579"/>
      <c r="F95" s="579"/>
      <c r="G95" s="579"/>
      <c r="H95" s="579"/>
      <c r="I95" s="579"/>
      <c r="J95" s="579"/>
      <c r="K95" s="579"/>
      <c r="L95" s="579"/>
      <c r="M95" s="579"/>
      <c r="N95" s="579"/>
      <c r="O95" s="579"/>
      <c r="P95" s="579"/>
      <c r="Q95" s="579"/>
      <c r="R95" s="219"/>
      <c r="S95" s="220"/>
      <c r="T95" s="220"/>
      <c r="U95" s="220"/>
      <c r="V95" s="220"/>
      <c r="W95" s="220"/>
      <c r="X95" s="220"/>
      <c r="Y95" s="221"/>
      <c r="Z95" s="553"/>
      <c r="AA95" s="553"/>
      <c r="AB95" s="553"/>
      <c r="AC95" s="553"/>
      <c r="AD95" s="553"/>
      <c r="AE95" s="553"/>
      <c r="AF95" s="553"/>
      <c r="AG95" s="554"/>
      <c r="AH95" s="28"/>
    </row>
    <row r="96" spans="2:35" ht="9.75" customHeight="1" x14ac:dyDescent="0.2">
      <c r="B96" s="27"/>
      <c r="C96" s="579"/>
      <c r="D96" s="579"/>
      <c r="E96" s="579"/>
      <c r="F96" s="579"/>
      <c r="G96" s="579"/>
      <c r="H96" s="579"/>
      <c r="I96" s="579"/>
      <c r="J96" s="579"/>
      <c r="K96" s="579"/>
      <c r="L96" s="579"/>
      <c r="M96" s="579"/>
      <c r="N96" s="579"/>
      <c r="O96" s="579"/>
      <c r="P96" s="579"/>
      <c r="Q96" s="579"/>
      <c r="R96" s="198"/>
      <c r="S96" s="197"/>
      <c r="T96" s="197"/>
      <c r="U96" s="197"/>
      <c r="V96" s="197"/>
      <c r="W96" s="197"/>
      <c r="X96" s="197"/>
      <c r="Y96" s="199"/>
      <c r="Z96" s="553"/>
      <c r="AA96" s="553"/>
      <c r="AB96" s="553"/>
      <c r="AC96" s="553"/>
      <c r="AD96" s="553"/>
      <c r="AE96" s="553"/>
      <c r="AF96" s="553"/>
      <c r="AG96" s="554"/>
      <c r="AH96" s="28"/>
    </row>
    <row r="97" spans="2:35" ht="15" customHeight="1" x14ac:dyDescent="0.2">
      <c r="B97" s="27"/>
      <c r="C97" s="579"/>
      <c r="D97" s="579"/>
      <c r="E97" s="579"/>
      <c r="F97" s="579"/>
      <c r="G97" s="579"/>
      <c r="H97" s="579"/>
      <c r="I97" s="579"/>
      <c r="J97" s="579"/>
      <c r="K97" s="579"/>
      <c r="L97" s="579"/>
      <c r="M97" s="579"/>
      <c r="N97" s="579"/>
      <c r="O97" s="579"/>
      <c r="P97" s="579"/>
      <c r="Q97" s="579"/>
      <c r="R97" s="198"/>
      <c r="S97" s="197"/>
      <c r="T97" s="197"/>
      <c r="U97" s="197"/>
      <c r="V97" s="197"/>
      <c r="W97" s="197"/>
      <c r="X97" s="197"/>
      <c r="Y97" s="199"/>
      <c r="Z97" s="553"/>
      <c r="AA97" s="553"/>
      <c r="AB97" s="553"/>
      <c r="AC97" s="553"/>
      <c r="AD97" s="553"/>
      <c r="AE97" s="553"/>
      <c r="AF97" s="553"/>
      <c r="AG97" s="554"/>
      <c r="AH97" s="28"/>
    </row>
    <row r="98" spans="2:35" ht="12.75" customHeight="1" x14ac:dyDescent="0.15">
      <c r="B98" s="27"/>
      <c r="C98" s="579"/>
      <c r="D98" s="579"/>
      <c r="E98" s="579"/>
      <c r="F98" s="579"/>
      <c r="G98" s="579"/>
      <c r="H98" s="579"/>
      <c r="I98" s="579"/>
      <c r="J98" s="579"/>
      <c r="K98" s="579"/>
      <c r="L98" s="579"/>
      <c r="M98" s="579"/>
      <c r="N98" s="579"/>
      <c r="O98" s="579"/>
      <c r="P98" s="579"/>
      <c r="Q98" s="579"/>
      <c r="R98" s="198"/>
      <c r="S98" s="197"/>
      <c r="T98" s="197"/>
      <c r="U98" s="197"/>
      <c r="V98" s="197"/>
      <c r="W98" s="197"/>
      <c r="X98" s="197"/>
      <c r="Y98" s="199"/>
      <c r="Z98" s="613" t="s">
        <v>97</v>
      </c>
      <c r="AA98" s="613"/>
      <c r="AB98" s="613"/>
      <c r="AC98" s="613"/>
      <c r="AD98" s="613"/>
      <c r="AE98" s="613"/>
      <c r="AF98" s="613"/>
      <c r="AG98" s="614"/>
      <c r="AH98" s="28"/>
      <c r="AI98" s="137"/>
    </row>
    <row r="99" spans="2:35" ht="12.75" customHeight="1" thickBot="1" x14ac:dyDescent="0.2">
      <c r="B99" s="27"/>
      <c r="C99" s="579"/>
      <c r="D99" s="579"/>
      <c r="E99" s="579"/>
      <c r="F99" s="579"/>
      <c r="G99" s="579"/>
      <c r="H99" s="579"/>
      <c r="I99" s="579"/>
      <c r="J99" s="579"/>
      <c r="K99" s="579"/>
      <c r="L99" s="579"/>
      <c r="M99" s="579"/>
      <c r="N99" s="579"/>
      <c r="O99" s="579"/>
      <c r="P99" s="579"/>
      <c r="Q99" s="579"/>
      <c r="R99" s="200"/>
      <c r="S99" s="201"/>
      <c r="T99" s="201"/>
      <c r="U99" s="201"/>
      <c r="V99" s="201"/>
      <c r="W99" s="201"/>
      <c r="X99" s="201"/>
      <c r="Y99" s="202"/>
      <c r="Z99" s="549" t="s">
        <v>196</v>
      </c>
      <c r="AA99" s="549"/>
      <c r="AB99" s="549"/>
      <c r="AC99" s="549"/>
      <c r="AD99" s="549"/>
      <c r="AE99" s="549"/>
      <c r="AF99" s="549"/>
      <c r="AG99" s="550"/>
      <c r="AH99" s="28"/>
      <c r="AI99" s="137"/>
    </row>
    <row r="100" spans="2:35" ht="5.25" customHeight="1" x14ac:dyDescent="0.2">
      <c r="B100" s="27"/>
      <c r="C100" s="579"/>
      <c r="D100" s="579"/>
      <c r="E100" s="579"/>
      <c r="F100" s="579"/>
      <c r="G100" s="579"/>
      <c r="H100" s="579"/>
      <c r="I100" s="579"/>
      <c r="J100" s="579"/>
      <c r="K100" s="579"/>
      <c r="L100" s="579"/>
      <c r="M100" s="579"/>
      <c r="N100" s="579"/>
      <c r="O100" s="579"/>
      <c r="P100" s="579"/>
      <c r="Q100" s="579"/>
      <c r="R100" s="197"/>
      <c r="S100" s="197"/>
      <c r="T100" s="197"/>
      <c r="U100" s="197"/>
      <c r="V100" s="197"/>
      <c r="W100" s="197"/>
      <c r="X100" s="197"/>
      <c r="Y100" s="5"/>
      <c r="Z100" s="5"/>
      <c r="AA100" s="5"/>
      <c r="AB100" s="5"/>
      <c r="AC100" s="5"/>
      <c r="AD100" s="5"/>
      <c r="AE100" s="5"/>
      <c r="AF100" s="5"/>
      <c r="AG100" s="5"/>
      <c r="AH100" s="28"/>
      <c r="AI100" s="118"/>
    </row>
    <row r="101" spans="2:35" ht="3.75" customHeight="1" x14ac:dyDescent="0.2">
      <c r="B101" s="2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39"/>
      <c r="AI101" s="118"/>
    </row>
    <row r="102" spans="2:35" ht="9.75" hidden="1" customHeight="1" x14ac:dyDescent="0.2">
      <c r="B102" s="2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15"/>
      <c r="Z102" s="115"/>
      <c r="AA102" s="115"/>
      <c r="AB102" s="115"/>
      <c r="AC102" s="115"/>
      <c r="AD102" s="115"/>
      <c r="AE102" s="115"/>
      <c r="AF102" s="115"/>
      <c r="AG102" s="147"/>
      <c r="AH102" s="28"/>
      <c r="AI102" s="118"/>
    </row>
    <row r="103" spans="2:35" ht="7.5" hidden="1" customHeight="1" x14ac:dyDescent="0.2">
      <c r="B103" s="2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15"/>
      <c r="Z103" s="115"/>
      <c r="AA103" s="115"/>
      <c r="AB103" s="115"/>
      <c r="AC103" s="115"/>
      <c r="AD103" s="115"/>
      <c r="AE103" s="115"/>
      <c r="AF103" s="115"/>
      <c r="AG103" s="147"/>
      <c r="AH103" s="28"/>
      <c r="AI103" s="118"/>
    </row>
    <row r="104" spans="2:35" ht="0.75" customHeight="1" x14ac:dyDescent="0.2">
      <c r="B104" s="2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15"/>
      <c r="Z104" s="115"/>
      <c r="AA104" s="115"/>
      <c r="AB104" s="115"/>
      <c r="AC104" s="115"/>
      <c r="AD104" s="115"/>
      <c r="AE104" s="115"/>
      <c r="AF104" s="115"/>
      <c r="AG104" s="159"/>
      <c r="AH104" s="28"/>
      <c r="AI104" s="118"/>
    </row>
    <row r="105" spans="2:35" ht="3.75" hidden="1" customHeight="1" x14ac:dyDescent="0.2">
      <c r="B105" s="27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46"/>
      <c r="AH105" s="28"/>
      <c r="AI105" s="118"/>
    </row>
    <row r="106" spans="2:35" ht="1.5" customHeight="1" x14ac:dyDescent="0.2">
      <c r="B106" s="27"/>
      <c r="C106" s="5"/>
      <c r="D106" s="18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39"/>
      <c r="AI106" s="118"/>
    </row>
    <row r="107" spans="2:35" ht="15.75" hidden="1" customHeight="1" x14ac:dyDescent="0.2">
      <c r="B107" s="104"/>
      <c r="C107" s="79"/>
      <c r="D107" s="105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98"/>
      <c r="R107" s="98"/>
      <c r="S107" s="98"/>
      <c r="T107" s="98"/>
      <c r="U107" s="98"/>
      <c r="V107" s="98"/>
      <c r="W107" s="98"/>
      <c r="X107" s="98"/>
      <c r="Y107" s="103"/>
      <c r="Z107" s="103"/>
      <c r="AA107" s="103"/>
      <c r="AB107" s="103"/>
      <c r="AC107" s="103"/>
      <c r="AD107" s="103"/>
      <c r="AE107" s="103"/>
      <c r="AF107" s="103"/>
      <c r="AG107" s="146"/>
      <c r="AH107" s="106"/>
      <c r="AI107" s="118"/>
    </row>
    <row r="108" spans="2:35" ht="15.75" hidden="1" customHeight="1" x14ac:dyDescent="0.2">
      <c r="B108" s="27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46"/>
      <c r="AH108" s="28"/>
      <c r="AI108" s="118"/>
    </row>
    <row r="109" spans="2:35" ht="15.75" hidden="1" customHeight="1" x14ac:dyDescent="0.2">
      <c r="B109" s="27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46"/>
      <c r="AH109" s="28"/>
      <c r="AI109" s="118"/>
    </row>
    <row r="110" spans="2:35" ht="15.75" hidden="1" customHeight="1" x14ac:dyDescent="0.2">
      <c r="B110" s="27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46"/>
      <c r="AH110" s="28"/>
      <c r="AI110" s="118"/>
    </row>
    <row r="111" spans="2:35" ht="15.75" hidden="1" customHeight="1" x14ac:dyDescent="0.2">
      <c r="B111" s="27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46"/>
      <c r="AH111" s="28"/>
      <c r="AI111" s="118"/>
    </row>
    <row r="112" spans="2:35" ht="15.75" hidden="1" customHeight="1" x14ac:dyDescent="0.2">
      <c r="B112" s="27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46"/>
      <c r="AH112" s="28"/>
      <c r="AI112" s="118"/>
    </row>
    <row r="113" spans="2:35" ht="15.75" hidden="1" customHeight="1" x14ac:dyDescent="0.2">
      <c r="B113" s="27"/>
      <c r="C113" s="5"/>
      <c r="D113" s="18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46"/>
      <c r="AH113" s="28"/>
      <c r="AI113" s="118"/>
    </row>
    <row r="114" spans="2:35" ht="15.75" hidden="1" customHeight="1" x14ac:dyDescent="0.2">
      <c r="B114" s="104"/>
      <c r="C114" s="79"/>
      <c r="D114" s="105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148"/>
      <c r="AH114" s="106"/>
      <c r="AI114" s="118"/>
    </row>
    <row r="115" spans="2:35" ht="0.75" customHeight="1" x14ac:dyDescent="0.2">
      <c r="B115" s="151"/>
      <c r="C115" s="119"/>
      <c r="D115" s="119"/>
      <c r="E115" s="119"/>
      <c r="F115" s="119"/>
      <c r="G115" s="120"/>
      <c r="H115" s="120"/>
      <c r="I115" s="120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49"/>
      <c r="AH115" s="149"/>
    </row>
    <row r="116" spans="2:35" ht="15" customHeight="1" x14ac:dyDescent="0.2">
      <c r="B116" s="154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 t="b">
        <v>0</v>
      </c>
      <c r="AH116" s="203">
        <v>36161</v>
      </c>
    </row>
    <row r="117" spans="2:35" ht="11.25" customHeight="1" x14ac:dyDescent="0.2">
      <c r="B117" s="27"/>
      <c r="C117" s="5"/>
      <c r="D117" s="5"/>
      <c r="E117" s="5"/>
      <c r="F117" s="5"/>
      <c r="G117" s="380">
        <v>41291.042360185187</v>
      </c>
      <c r="H117" s="380"/>
      <c r="I117" s="380"/>
      <c r="J117" s="380"/>
      <c r="K117" s="33"/>
      <c r="L117" s="381" t="s">
        <v>106</v>
      </c>
      <c r="M117" s="381"/>
      <c r="N117" s="381"/>
      <c r="O117" s="381"/>
      <c r="P117" s="381"/>
      <c r="Q117" s="381"/>
      <c r="R117" s="381"/>
      <c r="S117" s="381"/>
      <c r="T117" s="381"/>
      <c r="U117" s="381"/>
      <c r="V117" s="381"/>
      <c r="W117" s="381"/>
      <c r="X117" s="381"/>
      <c r="Y117" s="381"/>
      <c r="Z117" s="33"/>
      <c r="AA117" s="33"/>
      <c r="AB117" s="33"/>
      <c r="AC117" s="33"/>
      <c r="AD117" s="33"/>
      <c r="AE117" s="33"/>
      <c r="AF117" s="33"/>
      <c r="AG117" s="33"/>
      <c r="AH117" s="28"/>
    </row>
    <row r="118" spans="2:35" ht="5.25" customHeight="1" x14ac:dyDescent="0.2">
      <c r="B118" s="27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28"/>
    </row>
    <row r="119" spans="2:35" ht="15" customHeight="1" x14ac:dyDescent="0.2">
      <c r="B119" s="27"/>
      <c r="C119" s="5"/>
      <c r="D119" s="5"/>
      <c r="E119" s="5"/>
      <c r="F119" s="5"/>
      <c r="G119" s="33"/>
      <c r="H119" s="33"/>
      <c r="I119" s="33"/>
      <c r="J119" s="33"/>
      <c r="K119" s="33"/>
      <c r="L119" s="382" t="str">
        <f>L14</f>
        <v>EXTREME 4X4 - TRIAL 4X4</v>
      </c>
      <c r="M119" s="382"/>
      <c r="N119" s="382"/>
      <c r="O119" s="382"/>
      <c r="P119" s="382"/>
      <c r="Q119" s="382"/>
      <c r="R119" s="382"/>
      <c r="S119" s="382"/>
      <c r="T119" s="382"/>
      <c r="U119" s="382"/>
      <c r="V119" s="382"/>
      <c r="W119" s="382"/>
      <c r="X119" s="382"/>
      <c r="Y119" s="382"/>
      <c r="Z119" s="33"/>
      <c r="AA119" s="33"/>
      <c r="AB119" s="33"/>
      <c r="AC119" s="33"/>
      <c r="AD119" s="33"/>
      <c r="AE119" s="33"/>
      <c r="AF119" s="33"/>
      <c r="AG119" s="33"/>
      <c r="AH119" s="28"/>
    </row>
    <row r="120" spans="2:35" ht="3.75" customHeight="1" x14ac:dyDescent="0.2">
      <c r="B120" s="27"/>
      <c r="C120" s="5"/>
      <c r="D120" s="5"/>
      <c r="E120" s="5"/>
      <c r="F120" s="5"/>
      <c r="G120" s="5"/>
      <c r="H120" s="108"/>
      <c r="I120" s="108"/>
      <c r="J120" s="108"/>
      <c r="K120" s="108"/>
      <c r="L120" s="382"/>
      <c r="M120" s="382"/>
      <c r="N120" s="382"/>
      <c r="O120" s="382"/>
      <c r="P120" s="382"/>
      <c r="Q120" s="382"/>
      <c r="R120" s="382"/>
      <c r="S120" s="382"/>
      <c r="T120" s="382"/>
      <c r="U120" s="382"/>
      <c r="V120" s="382"/>
      <c r="W120" s="382"/>
      <c r="X120" s="382"/>
      <c r="Y120" s="382"/>
      <c r="Z120" s="108"/>
      <c r="AA120" s="108"/>
      <c r="AB120" s="108"/>
      <c r="AC120" s="108"/>
      <c r="AD120" s="108"/>
      <c r="AE120" s="108"/>
      <c r="AF120" s="108"/>
      <c r="AG120" s="108"/>
      <c r="AH120" s="28"/>
    </row>
    <row r="121" spans="2:35" ht="4.5" customHeight="1" x14ac:dyDescent="0.2">
      <c r="B121" s="29">
        <v>3</v>
      </c>
      <c r="C121" s="5"/>
      <c r="D121" s="5"/>
      <c r="E121" s="5"/>
      <c r="F121" s="5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28"/>
    </row>
    <row r="122" spans="2:35" ht="10.5" customHeight="1" x14ac:dyDescent="0.2">
      <c r="B122" s="29"/>
      <c r="C122" s="370" t="s">
        <v>19</v>
      </c>
      <c r="D122" s="371"/>
      <c r="E122" s="371"/>
      <c r="F122" s="371"/>
      <c r="G122" s="371"/>
      <c r="H122" s="371"/>
      <c r="I122" s="371"/>
      <c r="J122" s="371"/>
      <c r="K122" s="371"/>
      <c r="L122" s="371"/>
      <c r="M122" s="371"/>
      <c r="N122" s="371"/>
      <c r="O122" s="371"/>
      <c r="P122" s="371"/>
      <c r="Q122" s="371"/>
      <c r="R122" s="371"/>
      <c r="S122" s="371"/>
      <c r="T122" s="371"/>
      <c r="U122" s="371"/>
      <c r="V122" s="371"/>
      <c r="W122" s="371"/>
      <c r="X122" s="372"/>
      <c r="Y122" s="85"/>
      <c r="Z122" s="370" t="s">
        <v>79</v>
      </c>
      <c r="AA122" s="371"/>
      <c r="AB122" s="371"/>
      <c r="AC122" s="371"/>
      <c r="AD122" s="371"/>
      <c r="AE122" s="371"/>
      <c r="AF122" s="371"/>
      <c r="AG122" s="372"/>
      <c r="AH122" s="28"/>
    </row>
    <row r="123" spans="2:35" ht="6.75" customHeight="1" x14ac:dyDescent="0.2">
      <c r="B123" s="29"/>
      <c r="C123" s="525" t="str">
        <f>C18</f>
        <v>I EXTREME 4X4 BAZA</v>
      </c>
      <c r="D123" s="526"/>
      <c r="E123" s="526"/>
      <c r="F123" s="526"/>
      <c r="G123" s="526"/>
      <c r="H123" s="526"/>
      <c r="I123" s="526"/>
      <c r="J123" s="526"/>
      <c r="K123" s="526"/>
      <c r="L123" s="526"/>
      <c r="M123" s="526"/>
      <c r="N123" s="526"/>
      <c r="O123" s="526"/>
      <c r="P123" s="526"/>
      <c r="Q123" s="526"/>
      <c r="R123" s="526"/>
      <c r="S123" s="526"/>
      <c r="T123" s="526"/>
      <c r="U123" s="526"/>
      <c r="V123" s="526"/>
      <c r="W123" s="526"/>
      <c r="X123" s="527"/>
      <c r="Y123" s="85"/>
      <c r="Z123" s="383">
        <f>Z18</f>
        <v>45627</v>
      </c>
      <c r="AA123" s="384"/>
      <c r="AB123" s="384"/>
      <c r="AC123" s="384"/>
      <c r="AD123" s="384"/>
      <c r="AE123" s="384"/>
      <c r="AF123" s="384"/>
      <c r="AG123" s="385"/>
      <c r="AH123" s="28"/>
    </row>
    <row r="124" spans="2:35" ht="13.5" customHeight="1" x14ac:dyDescent="0.2">
      <c r="B124" s="29"/>
      <c r="C124" s="528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529"/>
      <c r="O124" s="529"/>
      <c r="P124" s="529"/>
      <c r="Q124" s="529"/>
      <c r="R124" s="529"/>
      <c r="S124" s="529"/>
      <c r="T124" s="529"/>
      <c r="U124" s="529"/>
      <c r="V124" s="529"/>
      <c r="W124" s="529"/>
      <c r="X124" s="530"/>
      <c r="Y124" s="85"/>
      <c r="Z124" s="386"/>
      <c r="AA124" s="387"/>
      <c r="AB124" s="387"/>
      <c r="AC124" s="387"/>
      <c r="AD124" s="387"/>
      <c r="AE124" s="387"/>
      <c r="AF124" s="387"/>
      <c r="AG124" s="388"/>
      <c r="AH124" s="28"/>
    </row>
    <row r="125" spans="2:35" ht="13.5" customHeight="1" thickBot="1" x14ac:dyDescent="0.25">
      <c r="B125" s="29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44"/>
      <c r="AA125" s="144"/>
      <c r="AB125" s="144"/>
      <c r="AC125" s="144"/>
      <c r="AD125" s="144"/>
      <c r="AE125" s="144"/>
      <c r="AF125" s="144"/>
      <c r="AG125" s="144"/>
      <c r="AH125" s="28"/>
    </row>
    <row r="126" spans="2:35" ht="6.75" customHeight="1" x14ac:dyDescent="0.2">
      <c r="B126" s="27"/>
      <c r="C126" s="618" t="s">
        <v>77</v>
      </c>
      <c r="D126" s="618"/>
      <c r="E126" s="618"/>
      <c r="F126" s="618"/>
      <c r="G126" s="518" t="str">
        <f>CONCATENATE(D36," ",L36," ",V36)</f>
        <v xml:space="preserve">  </v>
      </c>
      <c r="H126" s="518"/>
      <c r="I126" s="518"/>
      <c r="J126" s="518"/>
      <c r="K126" s="518"/>
      <c r="L126" s="518"/>
      <c r="M126" s="518"/>
      <c r="N126" s="518"/>
      <c r="O126" s="518"/>
      <c r="P126" s="518"/>
      <c r="Q126" s="518"/>
      <c r="R126" s="518"/>
      <c r="S126" s="518"/>
      <c r="T126" s="518"/>
      <c r="U126" s="518"/>
      <c r="V126" s="518"/>
      <c r="W126" s="518"/>
      <c r="X126" s="518"/>
      <c r="Y126" s="161"/>
      <c r="Z126" s="531" t="s">
        <v>170</v>
      </c>
      <c r="AA126" s="532"/>
      <c r="AB126" s="532"/>
      <c r="AC126" s="533"/>
      <c r="AD126" s="155"/>
      <c r="AE126" s="401" t="s">
        <v>70</v>
      </c>
      <c r="AF126" s="402"/>
      <c r="AG126" s="403"/>
      <c r="AH126" s="28"/>
    </row>
    <row r="127" spans="2:35" ht="6.75" customHeight="1" thickBot="1" x14ac:dyDescent="0.25">
      <c r="B127" s="27"/>
      <c r="C127" s="618"/>
      <c r="D127" s="618"/>
      <c r="E127" s="618"/>
      <c r="F127" s="618"/>
      <c r="G127" s="518"/>
      <c r="H127" s="518"/>
      <c r="I127" s="518"/>
      <c r="J127" s="518"/>
      <c r="K127" s="518"/>
      <c r="L127" s="518"/>
      <c r="M127" s="518"/>
      <c r="N127" s="518"/>
      <c r="O127" s="518"/>
      <c r="P127" s="518"/>
      <c r="Q127" s="518"/>
      <c r="R127" s="518"/>
      <c r="S127" s="518"/>
      <c r="T127" s="518"/>
      <c r="U127" s="518"/>
      <c r="V127" s="518"/>
      <c r="W127" s="518"/>
      <c r="X127" s="518"/>
      <c r="Y127" s="161"/>
      <c r="Z127" s="534"/>
      <c r="AA127" s="535"/>
      <c r="AB127" s="535"/>
      <c r="AC127" s="536"/>
      <c r="AD127" s="155"/>
      <c r="AE127" s="404"/>
      <c r="AF127" s="405"/>
      <c r="AG127" s="406"/>
      <c r="AH127" s="28"/>
    </row>
    <row r="128" spans="2:35" ht="6.75" customHeight="1" x14ac:dyDescent="0.2">
      <c r="B128" s="27"/>
      <c r="C128" s="618"/>
      <c r="D128" s="618"/>
      <c r="E128" s="618"/>
      <c r="F128" s="618"/>
      <c r="G128" s="518"/>
      <c r="H128" s="518"/>
      <c r="I128" s="518"/>
      <c r="J128" s="518"/>
      <c r="K128" s="518"/>
      <c r="L128" s="518"/>
      <c r="M128" s="518"/>
      <c r="N128" s="518"/>
      <c r="O128" s="518"/>
      <c r="P128" s="518"/>
      <c r="Q128" s="518"/>
      <c r="R128" s="518"/>
      <c r="S128" s="518"/>
      <c r="T128" s="518"/>
      <c r="U128" s="518"/>
      <c r="V128" s="518"/>
      <c r="W128" s="518"/>
      <c r="X128" s="518"/>
      <c r="Y128" s="161"/>
      <c r="Z128" s="580" t="str">
        <f>CONCATENATE(Q66," ",U69)</f>
        <v xml:space="preserve"> </v>
      </c>
      <c r="AA128" s="581"/>
      <c r="AB128" s="581"/>
      <c r="AC128" s="582"/>
      <c r="AD128" s="156"/>
      <c r="AE128" s="519">
        <f>AE25</f>
        <v>0</v>
      </c>
      <c r="AF128" s="520"/>
      <c r="AG128" s="521"/>
      <c r="AH128" s="28"/>
    </row>
    <row r="129" spans="1:34" ht="6.75" customHeight="1" x14ac:dyDescent="0.2">
      <c r="B129" s="27"/>
      <c r="C129" s="153"/>
      <c r="D129" s="153"/>
      <c r="E129" s="153"/>
      <c r="F129" s="153"/>
      <c r="G129" s="153"/>
      <c r="H129" s="153"/>
      <c r="I129" s="153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583"/>
      <c r="AA129" s="584"/>
      <c r="AB129" s="584"/>
      <c r="AC129" s="585"/>
      <c r="AD129" s="156"/>
      <c r="AE129" s="519"/>
      <c r="AF129" s="520"/>
      <c r="AG129" s="521"/>
      <c r="AH129" s="28"/>
    </row>
    <row r="130" spans="1:34" ht="6.75" customHeight="1" x14ac:dyDescent="0.2">
      <c r="B130" s="27"/>
      <c r="C130" s="617" t="s">
        <v>158</v>
      </c>
      <c r="D130" s="617"/>
      <c r="E130" s="617"/>
      <c r="F130" s="617"/>
      <c r="G130" s="517" t="str">
        <f>CONCATENATE(C65," ",C67)</f>
        <v xml:space="preserve"> </v>
      </c>
      <c r="H130" s="517"/>
      <c r="I130" s="517"/>
      <c r="J130" s="517"/>
      <c r="K130" s="517"/>
      <c r="L130" s="517"/>
      <c r="M130" s="517"/>
      <c r="N130" s="517"/>
      <c r="O130" s="517"/>
      <c r="P130" s="517"/>
      <c r="Q130" s="517"/>
      <c r="R130" s="517"/>
      <c r="S130" s="517"/>
      <c r="T130" s="517"/>
      <c r="U130" s="517"/>
      <c r="V130" s="517"/>
      <c r="W130" s="517"/>
      <c r="X130" s="517"/>
      <c r="Y130" s="152"/>
      <c r="Z130" s="583"/>
      <c r="AA130" s="584"/>
      <c r="AB130" s="584"/>
      <c r="AC130" s="585"/>
      <c r="AD130" s="156"/>
      <c r="AE130" s="519"/>
      <c r="AF130" s="520"/>
      <c r="AG130" s="521"/>
      <c r="AH130" s="28"/>
    </row>
    <row r="131" spans="1:34" ht="6.75" customHeight="1" x14ac:dyDescent="0.2">
      <c r="B131" s="27"/>
      <c r="C131" s="617"/>
      <c r="D131" s="617"/>
      <c r="E131" s="617"/>
      <c r="F131" s="617"/>
      <c r="G131" s="517"/>
      <c r="H131" s="517"/>
      <c r="I131" s="517"/>
      <c r="J131" s="517"/>
      <c r="K131" s="517"/>
      <c r="L131" s="517"/>
      <c r="M131" s="517"/>
      <c r="N131" s="517"/>
      <c r="O131" s="517"/>
      <c r="P131" s="517"/>
      <c r="Q131" s="517"/>
      <c r="R131" s="517"/>
      <c r="S131" s="517"/>
      <c r="T131" s="517"/>
      <c r="U131" s="517"/>
      <c r="V131" s="517"/>
      <c r="W131" s="517"/>
      <c r="X131" s="517"/>
      <c r="Y131" s="152"/>
      <c r="Z131" s="583"/>
      <c r="AA131" s="584"/>
      <c r="AB131" s="584"/>
      <c r="AC131" s="585"/>
      <c r="AD131" s="156"/>
      <c r="AE131" s="519"/>
      <c r="AF131" s="520"/>
      <c r="AG131" s="521"/>
      <c r="AH131" s="28"/>
    </row>
    <row r="132" spans="1:34" ht="6" customHeight="1" x14ac:dyDescent="0.2">
      <c r="B132" s="27"/>
      <c r="C132" s="617"/>
      <c r="D132" s="617"/>
      <c r="E132" s="617"/>
      <c r="F132" s="617"/>
      <c r="G132" s="517"/>
      <c r="H132" s="517"/>
      <c r="I132" s="517"/>
      <c r="J132" s="517"/>
      <c r="K132" s="517"/>
      <c r="L132" s="517"/>
      <c r="M132" s="517"/>
      <c r="N132" s="517"/>
      <c r="O132" s="517"/>
      <c r="P132" s="517"/>
      <c r="Q132" s="517"/>
      <c r="R132" s="517"/>
      <c r="S132" s="517"/>
      <c r="T132" s="517"/>
      <c r="U132" s="517"/>
      <c r="V132" s="517"/>
      <c r="W132" s="517"/>
      <c r="X132" s="517"/>
      <c r="Y132" s="152"/>
      <c r="Z132" s="583"/>
      <c r="AA132" s="584"/>
      <c r="AB132" s="584"/>
      <c r="AC132" s="585"/>
      <c r="AD132" s="156"/>
      <c r="AE132" s="519"/>
      <c r="AF132" s="520"/>
      <c r="AG132" s="521"/>
      <c r="AH132" s="28"/>
    </row>
    <row r="133" spans="1:34" ht="6" customHeight="1" thickBot="1" x14ac:dyDescent="0.25">
      <c r="B133" s="27"/>
      <c r="C133" s="617"/>
      <c r="D133" s="617"/>
      <c r="E133" s="617"/>
      <c r="F133" s="617"/>
      <c r="G133" s="517"/>
      <c r="H133" s="517"/>
      <c r="I133" s="517"/>
      <c r="J133" s="517"/>
      <c r="K133" s="517"/>
      <c r="L133" s="517"/>
      <c r="M133" s="517"/>
      <c r="N133" s="517"/>
      <c r="O133" s="517"/>
      <c r="P133" s="517"/>
      <c r="Q133" s="517"/>
      <c r="R133" s="517"/>
      <c r="S133" s="517"/>
      <c r="T133" s="517"/>
      <c r="U133" s="517"/>
      <c r="V133" s="517"/>
      <c r="W133" s="517"/>
      <c r="X133" s="517"/>
      <c r="Y133" s="160"/>
      <c r="Z133" s="586"/>
      <c r="AA133" s="587"/>
      <c r="AB133" s="587"/>
      <c r="AC133" s="588"/>
      <c r="AD133" s="156"/>
      <c r="AE133" s="522"/>
      <c r="AF133" s="523"/>
      <c r="AG133" s="524"/>
      <c r="AH133" s="28"/>
    </row>
    <row r="134" spans="1:34" ht="5.25" customHeight="1" x14ac:dyDescent="0.2">
      <c r="B134" s="29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144"/>
      <c r="AA134" s="144"/>
      <c r="AB134" s="144"/>
      <c r="AC134" s="144"/>
      <c r="AD134" s="144"/>
      <c r="AE134" s="144"/>
      <c r="AF134" s="144"/>
      <c r="AG134" s="144"/>
      <c r="AH134" s="28"/>
    </row>
    <row r="135" spans="1:34" ht="4.5" customHeight="1" x14ac:dyDescent="0.2">
      <c r="B135" s="29"/>
      <c r="C135" s="5"/>
      <c r="D135" s="5"/>
      <c r="E135" s="5"/>
      <c r="F135" s="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5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28"/>
    </row>
    <row r="136" spans="1:34" ht="22.5" customHeight="1" x14ac:dyDescent="0.2">
      <c r="A136" s="118"/>
      <c r="B136" s="27"/>
      <c r="C136" s="279" t="s">
        <v>125</v>
      </c>
      <c r="D136" s="280"/>
      <c r="E136" s="280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  <c r="P136" s="280"/>
      <c r="Q136" s="280"/>
      <c r="R136" s="280"/>
      <c r="S136" s="280"/>
      <c r="T136" s="280"/>
      <c r="U136" s="280"/>
      <c r="V136" s="280"/>
      <c r="W136" s="280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"/>
    </row>
    <row r="137" spans="1:34" ht="3" customHeight="1" x14ac:dyDescent="0.2">
      <c r="A137" s="118"/>
      <c r="B137" s="27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28"/>
    </row>
    <row r="138" spans="1:34" ht="12" customHeight="1" x14ac:dyDescent="0.2">
      <c r="A138" s="118"/>
      <c r="B138" s="27"/>
      <c r="C138" s="576" t="s">
        <v>127</v>
      </c>
      <c r="D138" s="576"/>
      <c r="E138" s="576"/>
      <c r="F138" s="576"/>
      <c r="G138" s="576"/>
      <c r="H138" s="576"/>
      <c r="I138" s="576"/>
      <c r="J138" s="576"/>
      <c r="K138" s="576"/>
      <c r="L138" s="576"/>
      <c r="M138" s="576"/>
      <c r="N138" s="576"/>
      <c r="O138" s="576"/>
      <c r="P138" s="576"/>
      <c r="Q138" s="576"/>
      <c r="R138" s="576"/>
      <c r="S138" s="576"/>
      <c r="T138" s="576"/>
      <c r="U138" s="576"/>
      <c r="V138" s="576"/>
      <c r="W138" s="576"/>
      <c r="X138" s="576"/>
      <c r="Y138" s="576"/>
      <c r="Z138" s="576"/>
      <c r="AA138" s="576"/>
      <c r="AB138" s="576"/>
      <c r="AC138" s="576"/>
      <c r="AD138" s="576"/>
      <c r="AE138" s="576"/>
      <c r="AF138" s="576"/>
      <c r="AG138" s="576"/>
      <c r="AH138" s="28"/>
    </row>
    <row r="139" spans="1:34" ht="12" customHeight="1" x14ac:dyDescent="0.2">
      <c r="A139" s="118"/>
      <c r="B139" s="27"/>
      <c r="C139" s="136"/>
      <c r="D139" s="338" t="s">
        <v>184</v>
      </c>
      <c r="E139" s="338"/>
      <c r="F139" s="338"/>
      <c r="G139" s="338"/>
      <c r="H139" s="338"/>
      <c r="I139" s="338"/>
      <c r="J139" s="338"/>
      <c r="K139" s="338"/>
      <c r="L139" s="338"/>
      <c r="M139" s="338"/>
      <c r="N139" s="338"/>
      <c r="O139" s="338"/>
      <c r="P139" s="338"/>
      <c r="Q139" s="338"/>
      <c r="R139" s="338"/>
      <c r="S139" s="338"/>
      <c r="T139" s="338"/>
      <c r="U139" s="338"/>
      <c r="V139" s="338"/>
      <c r="W139" s="338"/>
      <c r="X139" s="338"/>
      <c r="Y139" s="338"/>
      <c r="Z139" s="338"/>
      <c r="AA139" s="338"/>
      <c r="AB139" s="338"/>
      <c r="AC139" s="338"/>
      <c r="AD139" s="338"/>
      <c r="AE139" s="338"/>
      <c r="AF139" s="338"/>
      <c r="AG139" s="136"/>
      <c r="AH139" s="28"/>
    </row>
    <row r="140" spans="1:34" ht="15" customHeight="1" x14ac:dyDescent="0.15">
      <c r="A140" s="118"/>
      <c r="B140" s="27"/>
      <c r="C140" s="335" t="s">
        <v>128</v>
      </c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7"/>
      <c r="Q140" s="268" t="s">
        <v>77</v>
      </c>
      <c r="R140" s="269"/>
      <c r="S140" s="269"/>
      <c r="T140" s="269"/>
      <c r="U140" s="269"/>
      <c r="V140" s="269"/>
      <c r="W140" s="269"/>
      <c r="X140" s="269"/>
      <c r="Y140" s="270"/>
      <c r="Z140" s="546" t="s">
        <v>119</v>
      </c>
      <c r="AA140" s="547"/>
      <c r="AB140" s="547"/>
      <c r="AC140" s="547"/>
      <c r="AD140" s="547"/>
      <c r="AE140" s="547"/>
      <c r="AF140" s="547"/>
      <c r="AG140" s="548"/>
      <c r="AH140" s="28"/>
    </row>
    <row r="141" spans="1:34" ht="15" customHeight="1" x14ac:dyDescent="0.2">
      <c r="A141" s="118"/>
      <c r="B141" s="27"/>
      <c r="C141" s="296" t="s">
        <v>169</v>
      </c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8"/>
      <c r="Q141" s="222" t="s">
        <v>303</v>
      </c>
      <c r="R141" s="223"/>
      <c r="S141" s="145"/>
      <c r="T141" s="145"/>
      <c r="U141" s="293"/>
      <c r="V141" s="293"/>
      <c r="W141" s="293"/>
      <c r="X141" s="293"/>
      <c r="Y141" s="294"/>
      <c r="Z141" s="302" t="s">
        <v>304</v>
      </c>
      <c r="AA141" s="303"/>
      <c r="AB141" s="255"/>
      <c r="AC141" s="255"/>
      <c r="AD141" s="255"/>
      <c r="AE141" s="255"/>
      <c r="AF141" s="255"/>
      <c r="AG141" s="256"/>
      <c r="AH141" s="28"/>
    </row>
    <row r="142" spans="1:34" ht="15" customHeight="1" x14ac:dyDescent="0.2">
      <c r="A142" s="118"/>
      <c r="B142" s="27"/>
      <c r="C142" s="296" t="s">
        <v>325</v>
      </c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8"/>
      <c r="Q142" s="299" t="s">
        <v>126</v>
      </c>
      <c r="R142" s="300"/>
      <c r="S142" s="300"/>
      <c r="T142" s="300"/>
      <c r="U142" s="300"/>
      <c r="V142" s="300"/>
      <c r="W142" s="300"/>
      <c r="X142" s="300"/>
      <c r="Y142" s="301"/>
      <c r="Z142" s="254" t="s">
        <v>126</v>
      </c>
      <c r="AA142" s="255"/>
      <c r="AB142" s="255"/>
      <c r="AC142" s="255"/>
      <c r="AD142" s="255"/>
      <c r="AE142" s="255"/>
      <c r="AF142" s="255"/>
      <c r="AG142" s="256"/>
      <c r="AH142" s="28"/>
    </row>
    <row r="143" spans="1:34" ht="15" customHeight="1" x14ac:dyDescent="0.2">
      <c r="A143" s="118"/>
      <c r="B143" s="27"/>
      <c r="C143" s="296" t="s">
        <v>326</v>
      </c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8"/>
      <c r="Q143" s="299" t="s">
        <v>126</v>
      </c>
      <c r="R143" s="300"/>
      <c r="S143" s="300"/>
      <c r="T143" s="300"/>
      <c r="U143" s="300"/>
      <c r="V143" s="300"/>
      <c r="W143" s="300"/>
      <c r="X143" s="300"/>
      <c r="Y143" s="301"/>
      <c r="Z143" s="254" t="s">
        <v>126</v>
      </c>
      <c r="AA143" s="255"/>
      <c r="AB143" s="255"/>
      <c r="AC143" s="255"/>
      <c r="AD143" s="255"/>
      <c r="AE143" s="255"/>
      <c r="AF143" s="255"/>
      <c r="AG143" s="256"/>
      <c r="AH143" s="28"/>
    </row>
    <row r="144" spans="1:34" ht="15" customHeight="1" x14ac:dyDescent="0.2">
      <c r="A144" s="118"/>
      <c r="B144" s="27"/>
      <c r="C144" s="296" t="s">
        <v>327</v>
      </c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8"/>
      <c r="Q144" s="299" t="s">
        <v>126</v>
      </c>
      <c r="R144" s="300"/>
      <c r="S144" s="300"/>
      <c r="T144" s="300"/>
      <c r="U144" s="300"/>
      <c r="V144" s="300"/>
      <c r="W144" s="300"/>
      <c r="X144" s="300"/>
      <c r="Y144" s="301"/>
      <c r="Z144" s="254" t="s">
        <v>126</v>
      </c>
      <c r="AA144" s="255"/>
      <c r="AB144" s="255"/>
      <c r="AC144" s="255"/>
      <c r="AD144" s="255"/>
      <c r="AE144" s="255"/>
      <c r="AF144" s="255"/>
      <c r="AG144" s="256"/>
      <c r="AH144" s="28"/>
    </row>
    <row r="145" spans="1:36" customFormat="1" ht="6" customHeight="1" x14ac:dyDescent="0.2">
      <c r="A145" s="118"/>
      <c r="B145" s="157"/>
      <c r="AH145" s="158"/>
      <c r="AI145" s="55"/>
      <c r="AJ145" s="55"/>
    </row>
    <row r="146" spans="1:36" ht="15" customHeight="1" x14ac:dyDescent="0.2">
      <c r="A146" s="118"/>
      <c r="B146" s="27"/>
      <c r="C146" s="537" t="s">
        <v>329</v>
      </c>
      <c r="D146" s="538"/>
      <c r="E146" s="538"/>
      <c r="F146" s="538"/>
      <c r="G146" s="538"/>
      <c r="H146" s="538"/>
      <c r="I146" s="538"/>
      <c r="J146" s="538"/>
      <c r="K146" s="538"/>
      <c r="L146" s="539"/>
      <c r="M146" s="271" t="s">
        <v>129</v>
      </c>
      <c r="N146" s="271"/>
      <c r="O146" s="271"/>
      <c r="P146" s="271"/>
      <c r="Q146" s="254"/>
      <c r="R146" s="255"/>
      <c r="S146" s="255"/>
      <c r="T146" s="255"/>
      <c r="U146" s="255"/>
      <c r="V146" s="255"/>
      <c r="W146" s="255"/>
      <c r="X146" s="255"/>
      <c r="Y146" s="256"/>
      <c r="Z146" s="254"/>
      <c r="AA146" s="255"/>
      <c r="AB146" s="255"/>
      <c r="AC146" s="255"/>
      <c r="AD146" s="255"/>
      <c r="AE146" s="255"/>
      <c r="AF146" s="255"/>
      <c r="AG146" s="256"/>
      <c r="AH146" s="28"/>
    </row>
    <row r="147" spans="1:36" ht="15" customHeight="1" x14ac:dyDescent="0.2">
      <c r="A147" s="118"/>
      <c r="B147" s="27"/>
      <c r="C147" s="540"/>
      <c r="D147" s="541"/>
      <c r="E147" s="541"/>
      <c r="F147" s="541"/>
      <c r="G147" s="541"/>
      <c r="H147" s="541"/>
      <c r="I147" s="541"/>
      <c r="J147" s="541"/>
      <c r="K147" s="541"/>
      <c r="L147" s="542"/>
      <c r="M147" s="271" t="s">
        <v>56</v>
      </c>
      <c r="N147" s="271"/>
      <c r="O147" s="271"/>
      <c r="P147" s="271"/>
      <c r="Q147" s="254"/>
      <c r="R147" s="255"/>
      <c r="S147" s="255"/>
      <c r="T147" s="255"/>
      <c r="U147" s="255"/>
      <c r="V147" s="255"/>
      <c r="W147" s="255"/>
      <c r="X147" s="255"/>
      <c r="Y147" s="256"/>
      <c r="Z147" s="254"/>
      <c r="AA147" s="255"/>
      <c r="AB147" s="255"/>
      <c r="AC147" s="255"/>
      <c r="AD147" s="255"/>
      <c r="AE147" s="255"/>
      <c r="AF147" s="255"/>
      <c r="AG147" s="256"/>
      <c r="AH147" s="28"/>
    </row>
    <row r="148" spans="1:36" ht="15" customHeight="1" x14ac:dyDescent="0.2">
      <c r="A148" s="118"/>
      <c r="B148" s="27"/>
      <c r="C148" s="543"/>
      <c r="D148" s="544"/>
      <c r="E148" s="544"/>
      <c r="F148" s="544"/>
      <c r="G148" s="544"/>
      <c r="H148" s="544"/>
      <c r="I148" s="544"/>
      <c r="J148" s="544"/>
      <c r="K148" s="544"/>
      <c r="L148" s="545"/>
      <c r="M148" s="271" t="s">
        <v>57</v>
      </c>
      <c r="N148" s="271"/>
      <c r="O148" s="271"/>
      <c r="P148" s="271"/>
      <c r="Q148" s="254"/>
      <c r="R148" s="255"/>
      <c r="S148" s="255"/>
      <c r="T148" s="255"/>
      <c r="U148" s="255"/>
      <c r="V148" s="255"/>
      <c r="W148" s="255"/>
      <c r="X148" s="255"/>
      <c r="Y148" s="256"/>
      <c r="Z148" s="254"/>
      <c r="AA148" s="255"/>
      <c r="AB148" s="255"/>
      <c r="AC148" s="255"/>
      <c r="AD148" s="255"/>
      <c r="AE148" s="255"/>
      <c r="AF148" s="255"/>
      <c r="AG148" s="256"/>
      <c r="AH148" s="28"/>
    </row>
    <row r="149" spans="1:36" customFormat="1" ht="6" customHeight="1" x14ac:dyDescent="0.2">
      <c r="A149" s="118"/>
      <c r="B149" s="157"/>
      <c r="M149" s="3"/>
      <c r="N149" s="3"/>
      <c r="O149" s="3"/>
      <c r="P149" s="3"/>
      <c r="AH149" s="158"/>
      <c r="AI149" s="55"/>
      <c r="AJ149" s="55"/>
    </row>
    <row r="150" spans="1:36" ht="15" customHeight="1" x14ac:dyDescent="0.2">
      <c r="A150" s="118"/>
      <c r="B150" s="27"/>
      <c r="C150" s="281" t="s">
        <v>330</v>
      </c>
      <c r="D150" s="282"/>
      <c r="E150" s="282"/>
      <c r="F150" s="282"/>
      <c r="G150" s="282"/>
      <c r="H150" s="282"/>
      <c r="I150" s="282"/>
      <c r="J150" s="282"/>
      <c r="K150" s="282"/>
      <c r="L150" s="283"/>
      <c r="M150" s="271" t="s">
        <v>129</v>
      </c>
      <c r="N150" s="271"/>
      <c r="O150" s="271"/>
      <c r="P150" s="271"/>
      <c r="Q150" s="254"/>
      <c r="R150" s="255"/>
      <c r="S150" s="255"/>
      <c r="T150" s="255"/>
      <c r="U150" s="255"/>
      <c r="V150" s="255"/>
      <c r="W150" s="255"/>
      <c r="X150" s="255"/>
      <c r="Y150" s="256"/>
      <c r="Z150" s="254"/>
      <c r="AA150" s="255"/>
      <c r="AB150" s="255"/>
      <c r="AC150" s="255"/>
      <c r="AD150" s="255"/>
      <c r="AE150" s="255"/>
      <c r="AF150" s="255"/>
      <c r="AG150" s="256"/>
      <c r="AH150" s="28"/>
    </row>
    <row r="151" spans="1:36" ht="15" customHeight="1" x14ac:dyDescent="0.2">
      <c r="A151" s="118"/>
      <c r="B151" s="27"/>
      <c r="C151" s="284"/>
      <c r="D151" s="285"/>
      <c r="E151" s="285"/>
      <c r="F151" s="285"/>
      <c r="G151" s="285"/>
      <c r="H151" s="285"/>
      <c r="I151" s="285"/>
      <c r="J151" s="285"/>
      <c r="K151" s="285"/>
      <c r="L151" s="286"/>
      <c r="M151" s="271" t="s">
        <v>56</v>
      </c>
      <c r="N151" s="271"/>
      <c r="O151" s="271"/>
      <c r="P151" s="271"/>
      <c r="Q151" s="254"/>
      <c r="R151" s="255"/>
      <c r="S151" s="255"/>
      <c r="T151" s="255"/>
      <c r="U151" s="255"/>
      <c r="V151" s="255"/>
      <c r="W151" s="255"/>
      <c r="X151" s="255"/>
      <c r="Y151" s="256"/>
      <c r="Z151" s="254"/>
      <c r="AA151" s="255"/>
      <c r="AB151" s="255"/>
      <c r="AC151" s="255"/>
      <c r="AD151" s="255"/>
      <c r="AE151" s="255"/>
      <c r="AF151" s="255"/>
      <c r="AG151" s="256"/>
      <c r="AH151" s="28"/>
    </row>
    <row r="152" spans="1:36" ht="15" customHeight="1" x14ac:dyDescent="0.2">
      <c r="A152" s="118"/>
      <c r="B152" s="27"/>
      <c r="C152" s="287"/>
      <c r="D152" s="288"/>
      <c r="E152" s="288"/>
      <c r="F152" s="288"/>
      <c r="G152" s="288"/>
      <c r="H152" s="288"/>
      <c r="I152" s="288"/>
      <c r="J152" s="288"/>
      <c r="K152" s="288"/>
      <c r="L152" s="289"/>
      <c r="M152" s="271" t="s">
        <v>57</v>
      </c>
      <c r="N152" s="271"/>
      <c r="O152" s="271"/>
      <c r="P152" s="271"/>
      <c r="Q152" s="254"/>
      <c r="R152" s="255"/>
      <c r="S152" s="255"/>
      <c r="T152" s="255"/>
      <c r="U152" s="255"/>
      <c r="V152" s="255"/>
      <c r="W152" s="255"/>
      <c r="X152" s="255"/>
      <c r="Y152" s="256"/>
      <c r="Z152" s="254"/>
      <c r="AA152" s="255"/>
      <c r="AB152" s="255"/>
      <c r="AC152" s="255"/>
      <c r="AD152" s="255"/>
      <c r="AE152" s="255"/>
      <c r="AF152" s="255"/>
      <c r="AG152" s="256"/>
      <c r="AH152" s="28"/>
    </row>
    <row r="153" spans="1:36" ht="15" customHeight="1" x14ac:dyDescent="0.2">
      <c r="A153" s="118"/>
      <c r="B153" s="27"/>
      <c r="C153" s="292" t="s">
        <v>130</v>
      </c>
      <c r="D153" s="292"/>
      <c r="E153" s="292"/>
      <c r="F153" s="292"/>
      <c r="G153" s="292"/>
      <c r="H153" s="292"/>
      <c r="I153" s="292"/>
      <c r="J153" s="292"/>
      <c r="K153" s="292"/>
      <c r="L153" s="292"/>
      <c r="M153" s="271" t="s">
        <v>129</v>
      </c>
      <c r="N153" s="271"/>
      <c r="O153" s="271"/>
      <c r="P153" s="271"/>
      <c r="Q153" s="254"/>
      <c r="R153" s="255"/>
      <c r="S153" s="255"/>
      <c r="T153" s="255"/>
      <c r="U153" s="255"/>
      <c r="V153" s="255"/>
      <c r="W153" s="255"/>
      <c r="X153" s="255"/>
      <c r="Y153" s="256"/>
      <c r="Z153" s="254"/>
      <c r="AA153" s="255"/>
      <c r="AB153" s="255"/>
      <c r="AC153" s="255"/>
      <c r="AD153" s="255"/>
      <c r="AE153" s="255"/>
      <c r="AF153" s="255"/>
      <c r="AG153" s="256"/>
      <c r="AH153" s="28"/>
    </row>
    <row r="154" spans="1:36" customFormat="1" ht="6" customHeight="1" x14ac:dyDescent="0.2">
      <c r="A154" s="118"/>
      <c r="B154" s="157"/>
      <c r="AH154" s="158"/>
      <c r="AI154" s="55"/>
      <c r="AJ154" s="55"/>
    </row>
    <row r="155" spans="1:36" ht="15" customHeight="1" x14ac:dyDescent="0.2">
      <c r="A155" s="118"/>
      <c r="B155" s="27"/>
      <c r="C155" s="290" t="s">
        <v>131</v>
      </c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8"/>
    </row>
    <row r="156" spans="1:36" customFormat="1" ht="6" customHeight="1" x14ac:dyDescent="0.2">
      <c r="A156" s="118"/>
      <c r="B156" s="157"/>
      <c r="AH156" s="158"/>
      <c r="AI156" s="55"/>
      <c r="AJ156" s="55"/>
    </row>
    <row r="157" spans="1:36" ht="15" customHeight="1" x14ac:dyDescent="0.2">
      <c r="A157" s="118"/>
      <c r="B157" s="27"/>
      <c r="C157" s="263" t="s">
        <v>132</v>
      </c>
      <c r="D157" s="264"/>
      <c r="E157" s="265"/>
      <c r="F157" s="263" t="s">
        <v>77</v>
      </c>
      <c r="G157" s="264"/>
      <c r="H157" s="264"/>
      <c r="I157" s="264"/>
      <c r="J157" s="264"/>
      <c r="K157" s="265"/>
      <c r="L157" s="263" t="s">
        <v>119</v>
      </c>
      <c r="M157" s="264"/>
      <c r="N157" s="264"/>
      <c r="O157" s="264"/>
      <c r="P157" s="265"/>
      <c r="Q157" s="263" t="s">
        <v>133</v>
      </c>
      <c r="R157" s="264"/>
      <c r="S157" s="264"/>
      <c r="T157" s="264"/>
      <c r="U157" s="265"/>
      <c r="V157" s="263" t="s">
        <v>77</v>
      </c>
      <c r="W157" s="264"/>
      <c r="X157" s="264"/>
      <c r="Y157" s="264"/>
      <c r="Z157" s="264"/>
      <c r="AA157" s="265"/>
      <c r="AB157" s="263" t="s">
        <v>119</v>
      </c>
      <c r="AC157" s="264"/>
      <c r="AD157" s="264"/>
      <c r="AE157" s="264"/>
      <c r="AF157" s="264"/>
      <c r="AG157" s="265"/>
      <c r="AH157" s="28"/>
    </row>
    <row r="158" spans="1:36" ht="15" customHeight="1" x14ac:dyDescent="0.2">
      <c r="B158" s="27"/>
      <c r="C158" s="251" t="s">
        <v>134</v>
      </c>
      <c r="D158" s="252"/>
      <c r="E158" s="253"/>
      <c r="F158" s="254"/>
      <c r="G158" s="255"/>
      <c r="H158" s="255"/>
      <c r="I158" s="255"/>
      <c r="J158" s="255"/>
      <c r="K158" s="256"/>
      <c r="L158" s="254"/>
      <c r="M158" s="255"/>
      <c r="N158" s="255"/>
      <c r="O158" s="255"/>
      <c r="P158" s="255"/>
      <c r="Q158" s="251" t="s">
        <v>134</v>
      </c>
      <c r="R158" s="252"/>
      <c r="S158" s="252"/>
      <c r="T158" s="252"/>
      <c r="U158" s="253"/>
      <c r="V158" s="254"/>
      <c r="W158" s="255"/>
      <c r="X158" s="255"/>
      <c r="Y158" s="255"/>
      <c r="Z158" s="255"/>
      <c r="AA158" s="256"/>
      <c r="AB158" s="254"/>
      <c r="AC158" s="255"/>
      <c r="AD158" s="255"/>
      <c r="AE158" s="255"/>
      <c r="AF158" s="255"/>
      <c r="AG158" s="256"/>
      <c r="AH158" s="28"/>
    </row>
    <row r="159" spans="1:36" ht="15" customHeight="1" x14ac:dyDescent="0.2">
      <c r="B159" s="27"/>
      <c r="C159" s="251" t="s">
        <v>129</v>
      </c>
      <c r="D159" s="252"/>
      <c r="E159" s="253"/>
      <c r="F159" s="254"/>
      <c r="G159" s="255"/>
      <c r="H159" s="255"/>
      <c r="I159" s="255"/>
      <c r="J159" s="255"/>
      <c r="K159" s="256"/>
      <c r="L159" s="254"/>
      <c r="M159" s="255"/>
      <c r="N159" s="255"/>
      <c r="O159" s="255"/>
      <c r="P159" s="256"/>
      <c r="Q159" s="251" t="s">
        <v>129</v>
      </c>
      <c r="R159" s="252"/>
      <c r="S159" s="252"/>
      <c r="T159" s="252"/>
      <c r="U159" s="253"/>
      <c r="V159" s="254"/>
      <c r="W159" s="255"/>
      <c r="X159" s="255"/>
      <c r="Y159" s="255"/>
      <c r="Z159" s="255"/>
      <c r="AA159" s="256"/>
      <c r="AB159" s="254"/>
      <c r="AC159" s="255"/>
      <c r="AD159" s="255"/>
      <c r="AE159" s="255"/>
      <c r="AF159" s="255"/>
      <c r="AG159" s="256"/>
      <c r="AH159" s="28"/>
    </row>
    <row r="160" spans="1:36" ht="15" customHeight="1" x14ac:dyDescent="0.2">
      <c r="B160" s="27"/>
      <c r="C160" s="251" t="s">
        <v>56</v>
      </c>
      <c r="D160" s="252"/>
      <c r="E160" s="253"/>
      <c r="F160" s="254"/>
      <c r="G160" s="255"/>
      <c r="H160" s="255"/>
      <c r="I160" s="255"/>
      <c r="J160" s="255"/>
      <c r="K160" s="256"/>
      <c r="L160" s="254"/>
      <c r="M160" s="255"/>
      <c r="N160" s="255"/>
      <c r="O160" s="255"/>
      <c r="P160" s="256"/>
      <c r="Q160" s="251" t="s">
        <v>135</v>
      </c>
      <c r="R160" s="252"/>
      <c r="S160" s="252"/>
      <c r="T160" s="252"/>
      <c r="U160" s="253"/>
      <c r="V160" s="254"/>
      <c r="W160" s="255"/>
      <c r="X160" s="255"/>
      <c r="Y160" s="255"/>
      <c r="Z160" s="255"/>
      <c r="AA160" s="256"/>
      <c r="AB160" s="254"/>
      <c r="AC160" s="255"/>
      <c r="AD160" s="255"/>
      <c r="AE160" s="255"/>
      <c r="AF160" s="255"/>
      <c r="AG160" s="256"/>
      <c r="AH160" s="28"/>
    </row>
    <row r="161" spans="1:36" ht="15" customHeight="1" x14ac:dyDescent="0.2">
      <c r="B161" s="27"/>
      <c r="C161" s="251" t="s">
        <v>136</v>
      </c>
      <c r="D161" s="252"/>
      <c r="E161" s="253"/>
      <c r="F161" s="254"/>
      <c r="G161" s="255"/>
      <c r="H161" s="255"/>
      <c r="I161" s="255"/>
      <c r="J161" s="255"/>
      <c r="K161" s="256"/>
      <c r="L161" s="254"/>
      <c r="M161" s="255"/>
      <c r="N161" s="255"/>
      <c r="O161" s="255"/>
      <c r="P161" s="256"/>
      <c r="Q161" s="248"/>
      <c r="R161" s="249"/>
      <c r="S161" s="249"/>
      <c r="T161" s="249"/>
      <c r="U161" s="250"/>
      <c r="V161" s="254"/>
      <c r="W161" s="255"/>
      <c r="X161" s="255"/>
      <c r="Y161" s="255"/>
      <c r="Z161" s="255"/>
      <c r="AA161" s="256"/>
      <c r="AB161" s="254"/>
      <c r="AC161" s="255"/>
      <c r="AD161" s="255"/>
      <c r="AE161" s="255"/>
      <c r="AF161" s="255"/>
      <c r="AG161" s="256"/>
      <c r="AH161" s="28"/>
    </row>
    <row r="162" spans="1:36" customFormat="1" ht="6" customHeight="1" x14ac:dyDescent="0.2">
      <c r="A162" s="118"/>
      <c r="B162" s="157"/>
      <c r="AH162" s="158"/>
      <c r="AI162" s="55"/>
      <c r="AJ162" s="55"/>
    </row>
    <row r="163" spans="1:36" ht="15" customHeight="1" x14ac:dyDescent="0.2">
      <c r="A163" s="118"/>
      <c r="B163" s="27"/>
      <c r="C163" s="257" t="s">
        <v>137</v>
      </c>
      <c r="D163" s="258"/>
      <c r="E163" s="258"/>
      <c r="F163" s="258"/>
      <c r="G163" s="258"/>
      <c r="H163" s="258"/>
      <c r="I163" s="258"/>
      <c r="J163" s="258"/>
      <c r="K163" s="258"/>
      <c r="L163" s="259"/>
      <c r="M163" s="251" t="s">
        <v>139</v>
      </c>
      <c r="N163" s="252"/>
      <c r="O163" s="252"/>
      <c r="P163" s="253"/>
      <c r="Q163" s="251" t="s">
        <v>134</v>
      </c>
      <c r="R163" s="252"/>
      <c r="S163" s="252"/>
      <c r="T163" s="252"/>
      <c r="U163" s="253"/>
      <c r="V163" s="254"/>
      <c r="W163" s="255"/>
      <c r="X163" s="256"/>
      <c r="Y163" s="251" t="s">
        <v>144</v>
      </c>
      <c r="Z163" s="252"/>
      <c r="AA163" s="252"/>
      <c r="AB163" s="253"/>
      <c r="AC163" s="254"/>
      <c r="AD163" s="255"/>
      <c r="AE163" s="255"/>
      <c r="AF163" s="255"/>
      <c r="AG163" s="256"/>
      <c r="AH163" s="28"/>
    </row>
    <row r="164" spans="1:36" ht="15" customHeight="1" x14ac:dyDescent="0.2">
      <c r="A164" s="118"/>
      <c r="B164" s="27"/>
      <c r="C164" s="260"/>
      <c r="D164" s="261"/>
      <c r="E164" s="261"/>
      <c r="F164" s="261"/>
      <c r="G164" s="261"/>
      <c r="H164" s="261"/>
      <c r="I164" s="261"/>
      <c r="J164" s="261"/>
      <c r="K164" s="261"/>
      <c r="L164" s="262"/>
      <c r="M164" s="251" t="s">
        <v>138</v>
      </c>
      <c r="N164" s="252"/>
      <c r="O164" s="252"/>
      <c r="P164" s="253"/>
      <c r="Q164" s="251" t="s">
        <v>140</v>
      </c>
      <c r="R164" s="252"/>
      <c r="S164" s="252"/>
      <c r="T164" s="252"/>
      <c r="U164" s="253"/>
      <c r="V164" s="254"/>
      <c r="W164" s="255"/>
      <c r="X164" s="256"/>
      <c r="Y164" s="272" t="s">
        <v>141</v>
      </c>
      <c r="Z164" s="273"/>
      <c r="AA164" s="273"/>
      <c r="AB164" s="273"/>
      <c r="AC164" s="273"/>
      <c r="AD164" s="273"/>
      <c r="AE164" s="273"/>
      <c r="AF164" s="273"/>
      <c r="AG164" s="274"/>
      <c r="AH164" s="28"/>
    </row>
    <row r="165" spans="1:36" customFormat="1" ht="6" customHeight="1" x14ac:dyDescent="0.2">
      <c r="A165" s="118"/>
      <c r="B165" s="157"/>
      <c r="M165" s="3"/>
      <c r="N165" s="3"/>
      <c r="O165" s="3"/>
      <c r="P165" s="3"/>
      <c r="AH165" s="158"/>
      <c r="AI165" s="55"/>
      <c r="AJ165" s="55"/>
    </row>
    <row r="166" spans="1:36" ht="15" customHeight="1" x14ac:dyDescent="0.2">
      <c r="A166" s="118"/>
      <c r="B166" s="27"/>
      <c r="C166" s="268" t="s">
        <v>142</v>
      </c>
      <c r="D166" s="269"/>
      <c r="E166" s="269"/>
      <c r="F166" s="269"/>
      <c r="G166" s="269"/>
      <c r="H166" s="269"/>
      <c r="I166" s="269"/>
      <c r="J166" s="269"/>
      <c r="K166" s="269"/>
      <c r="L166" s="270"/>
      <c r="M166" s="271" t="s">
        <v>129</v>
      </c>
      <c r="N166" s="271"/>
      <c r="O166" s="271"/>
      <c r="P166" s="271"/>
      <c r="Q166" s="254"/>
      <c r="R166" s="255"/>
      <c r="S166" s="255"/>
      <c r="T166" s="255"/>
      <c r="U166" s="255"/>
      <c r="V166" s="255"/>
      <c r="W166" s="255"/>
      <c r="X166" s="256"/>
      <c r="Y166" s="251" t="s">
        <v>197</v>
      </c>
      <c r="Z166" s="252"/>
      <c r="AA166" s="252"/>
      <c r="AB166" s="253"/>
      <c r="AC166" s="254"/>
      <c r="AD166" s="255"/>
      <c r="AE166" s="255"/>
      <c r="AF166" s="255"/>
      <c r="AG166" s="256"/>
      <c r="AH166" s="28"/>
    </row>
    <row r="167" spans="1:36" customFormat="1" ht="6" customHeight="1" x14ac:dyDescent="0.2">
      <c r="A167" s="118"/>
      <c r="B167" s="157"/>
      <c r="AH167" s="158"/>
      <c r="AI167" s="55"/>
      <c r="AJ167" s="55"/>
    </row>
    <row r="168" spans="1:36" ht="15" customHeight="1" x14ac:dyDescent="0.2">
      <c r="A168" s="118"/>
      <c r="B168" s="27"/>
      <c r="C168" s="266" t="s">
        <v>143</v>
      </c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8"/>
    </row>
    <row r="169" spans="1:36" ht="15" customHeight="1" x14ac:dyDescent="0.2">
      <c r="B169" s="27"/>
      <c r="C169" s="248" t="s">
        <v>145</v>
      </c>
      <c r="D169" s="249"/>
      <c r="E169" s="249"/>
      <c r="F169" s="249"/>
      <c r="G169" s="250"/>
      <c r="H169" s="141"/>
      <c r="I169" s="248" t="s">
        <v>151</v>
      </c>
      <c r="J169" s="249"/>
      <c r="K169" s="249"/>
      <c r="L169" s="249"/>
      <c r="M169" s="249"/>
      <c r="N169" s="250"/>
      <c r="O169" s="248"/>
      <c r="P169" s="250"/>
      <c r="Q169" s="116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17"/>
      <c r="AH169" s="28"/>
    </row>
    <row r="170" spans="1:36" ht="15" customHeight="1" x14ac:dyDescent="0.2">
      <c r="B170" s="27"/>
      <c r="C170" s="248" t="s">
        <v>146</v>
      </c>
      <c r="D170" s="249"/>
      <c r="E170" s="249"/>
      <c r="F170" s="249"/>
      <c r="G170" s="250"/>
      <c r="H170" s="141"/>
      <c r="I170" s="248" t="s">
        <v>152</v>
      </c>
      <c r="J170" s="249"/>
      <c r="K170" s="249"/>
      <c r="L170" s="249"/>
      <c r="M170" s="249"/>
      <c r="N170" s="250"/>
      <c r="O170" s="248"/>
      <c r="P170" s="250"/>
      <c r="Q170" s="27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28"/>
      <c r="AH170" s="28"/>
    </row>
    <row r="171" spans="1:36" ht="15" customHeight="1" x14ac:dyDescent="0.2">
      <c r="B171" s="27"/>
      <c r="C171" s="248" t="s">
        <v>147</v>
      </c>
      <c r="D171" s="249"/>
      <c r="E171" s="249"/>
      <c r="F171" s="249"/>
      <c r="G171" s="250"/>
      <c r="H171" s="141"/>
      <c r="I171" s="248" t="s">
        <v>153</v>
      </c>
      <c r="J171" s="249"/>
      <c r="K171" s="249"/>
      <c r="L171" s="249"/>
      <c r="M171" s="249"/>
      <c r="N171" s="250"/>
      <c r="O171" s="248"/>
      <c r="P171" s="250"/>
      <c r="Q171" s="27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28"/>
      <c r="AH171" s="28"/>
    </row>
    <row r="172" spans="1:36" ht="15" customHeight="1" x14ac:dyDescent="0.2">
      <c r="B172" s="27"/>
      <c r="C172" s="248" t="s">
        <v>148</v>
      </c>
      <c r="D172" s="249"/>
      <c r="E172" s="249"/>
      <c r="F172" s="249"/>
      <c r="G172" s="250"/>
      <c r="H172" s="141"/>
      <c r="I172" s="248" t="s">
        <v>154</v>
      </c>
      <c r="J172" s="249"/>
      <c r="K172" s="249"/>
      <c r="L172" s="249"/>
      <c r="M172" s="249"/>
      <c r="N172" s="250"/>
      <c r="O172" s="248"/>
      <c r="P172" s="250"/>
      <c r="Q172" s="27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28"/>
      <c r="AH172" s="28"/>
    </row>
    <row r="173" spans="1:36" ht="15" customHeight="1" x14ac:dyDescent="0.2">
      <c r="B173" s="27"/>
      <c r="C173" s="248" t="s">
        <v>149</v>
      </c>
      <c r="D173" s="249"/>
      <c r="E173" s="249"/>
      <c r="F173" s="249"/>
      <c r="G173" s="250"/>
      <c r="H173" s="141"/>
      <c r="I173" s="248" t="s">
        <v>155</v>
      </c>
      <c r="J173" s="249"/>
      <c r="K173" s="249"/>
      <c r="L173" s="249"/>
      <c r="M173" s="249"/>
      <c r="N173" s="250"/>
      <c r="O173" s="248"/>
      <c r="P173" s="250"/>
      <c r="Q173" s="27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28"/>
      <c r="AH173" s="28"/>
    </row>
    <row r="174" spans="1:36" ht="15" customHeight="1" x14ac:dyDescent="0.2">
      <c r="B174" s="27"/>
      <c r="C174" s="248" t="s">
        <v>150</v>
      </c>
      <c r="D174" s="249"/>
      <c r="E174" s="249"/>
      <c r="F174" s="249"/>
      <c r="G174" s="250"/>
      <c r="H174" s="141"/>
      <c r="I174" s="248"/>
      <c r="J174" s="249"/>
      <c r="K174" s="249"/>
      <c r="L174" s="249"/>
      <c r="M174" s="249"/>
      <c r="N174" s="250"/>
      <c r="O174" s="248"/>
      <c r="P174" s="250"/>
      <c r="Q174" s="27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28"/>
      <c r="AH174" s="28"/>
    </row>
    <row r="175" spans="1:36" ht="15" customHeight="1" x14ac:dyDescent="0.2">
      <c r="B175" s="27"/>
      <c r="C175" s="248"/>
      <c r="D175" s="249"/>
      <c r="E175" s="249"/>
      <c r="F175" s="249"/>
      <c r="G175" s="250"/>
      <c r="H175" s="141"/>
      <c r="I175" s="248" t="s">
        <v>193</v>
      </c>
      <c r="J175" s="249"/>
      <c r="K175" s="249"/>
      <c r="L175" s="249"/>
      <c r="M175" s="249"/>
      <c r="N175" s="250"/>
      <c r="O175" s="248"/>
      <c r="P175" s="250"/>
      <c r="Q175" s="104"/>
      <c r="R175" s="143" t="s">
        <v>168</v>
      </c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06"/>
      <c r="AH175" s="28"/>
    </row>
    <row r="176" spans="1:36" ht="15" customHeight="1" x14ac:dyDescent="0.2">
      <c r="B176" s="27"/>
      <c r="C176" s="142" t="s">
        <v>156</v>
      </c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17"/>
      <c r="Q176" s="116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17"/>
      <c r="AH176" s="28"/>
    </row>
    <row r="177" spans="2:34" ht="15" customHeight="1" x14ac:dyDescent="0.2">
      <c r="B177" s="27"/>
      <c r="C177" s="27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28"/>
      <c r="Q177" s="27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28"/>
      <c r="AH177" s="28"/>
    </row>
    <row r="178" spans="2:34" ht="15" customHeight="1" x14ac:dyDescent="0.2">
      <c r="B178" s="27"/>
      <c r="C178" s="27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28"/>
      <c r="Q178" s="27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28"/>
      <c r="AH178" s="28"/>
    </row>
    <row r="179" spans="2:34" ht="15" customHeight="1" x14ac:dyDescent="0.2">
      <c r="B179" s="27"/>
      <c r="C179" s="27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28"/>
      <c r="Q179" s="27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28"/>
      <c r="AH179" s="28"/>
    </row>
    <row r="180" spans="2:34" ht="15" customHeight="1" x14ac:dyDescent="0.2">
      <c r="B180" s="27"/>
      <c r="C180" s="27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28"/>
      <c r="Q180" s="27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28"/>
      <c r="AH180" s="28"/>
    </row>
    <row r="181" spans="2:34" ht="15" customHeight="1" x14ac:dyDescent="0.2">
      <c r="B181" s="27"/>
      <c r="C181" s="27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28"/>
      <c r="Q181" s="27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28"/>
      <c r="AH181" s="28"/>
    </row>
    <row r="182" spans="2:34" ht="15" customHeight="1" x14ac:dyDescent="0.2">
      <c r="B182" s="27"/>
      <c r="C182" s="27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28"/>
      <c r="Q182" s="27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28"/>
      <c r="AH182" s="28"/>
    </row>
    <row r="183" spans="2:34" ht="15" customHeight="1" x14ac:dyDescent="0.2">
      <c r="B183" s="27"/>
      <c r="C183" s="104"/>
      <c r="D183" s="140"/>
      <c r="E183" s="140"/>
      <c r="F183" s="140"/>
      <c r="G183" s="143"/>
      <c r="H183" s="140"/>
      <c r="I183" s="140"/>
      <c r="J183" s="140"/>
      <c r="K183" s="140"/>
      <c r="L183" s="140"/>
      <c r="M183" s="140"/>
      <c r="N183" s="140"/>
      <c r="O183" s="140"/>
      <c r="P183" s="106"/>
      <c r="Q183" s="104"/>
      <c r="R183" s="143" t="s">
        <v>157</v>
      </c>
      <c r="S183" s="143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06"/>
      <c r="AH183" s="28"/>
    </row>
    <row r="184" spans="2:34" ht="15" customHeight="1" x14ac:dyDescent="0.2">
      <c r="B184" s="104"/>
      <c r="C184" s="140"/>
      <c r="D184" s="140"/>
      <c r="E184" s="140"/>
      <c r="F184" s="140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06"/>
    </row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</sheetData>
  <sheetProtection algorithmName="SHA-512" hashValue="ZsN+tn0UHLanVhBOTjrDVHeMzyl7/zP0S7lIRgpANbmiXruTLRTpxFBxEUaVrzkX691WPnL+yDaBW44yGkiHFg==" saltValue="YoBQdChjtrScd7JpR9ZjWg==" spinCount="100000" sheet="1" objects="1" scenarios="1"/>
  <mergeCells count="275">
    <mergeCell ref="AD40:AG40"/>
    <mergeCell ref="AD58:AG58"/>
    <mergeCell ref="C93:Q100"/>
    <mergeCell ref="Z128:AC133"/>
    <mergeCell ref="C87:F91"/>
    <mergeCell ref="D84:F85"/>
    <mergeCell ref="C84:C85"/>
    <mergeCell ref="L117:Y117"/>
    <mergeCell ref="Q69:V71"/>
    <mergeCell ref="Z98:AG98"/>
    <mergeCell ref="K87:M91"/>
    <mergeCell ref="C122:X122"/>
    <mergeCell ref="C130:F133"/>
    <mergeCell ref="C126:F128"/>
    <mergeCell ref="K84:AB85"/>
    <mergeCell ref="Y40:AC40"/>
    <mergeCell ref="Q76:AG77"/>
    <mergeCell ref="C67:I67"/>
    <mergeCell ref="N87:Q91"/>
    <mergeCell ref="R88:U91"/>
    <mergeCell ref="C82:AG82"/>
    <mergeCell ref="C73:AG73"/>
    <mergeCell ref="AA68:AG68"/>
    <mergeCell ref="C65:I65"/>
    <mergeCell ref="Q140:Y140"/>
    <mergeCell ref="Z140:AG140"/>
    <mergeCell ref="C144:P144"/>
    <mergeCell ref="Q144:Y144"/>
    <mergeCell ref="Z144:AG144"/>
    <mergeCell ref="Q147:Y147"/>
    <mergeCell ref="Z147:AG147"/>
    <mergeCell ref="V45:AE45"/>
    <mergeCell ref="AF45:AG45"/>
    <mergeCell ref="V54:AE54"/>
    <mergeCell ref="AF54:AG54"/>
    <mergeCell ref="AF53:AG53"/>
    <mergeCell ref="AD57:AG57"/>
    <mergeCell ref="L120:Y120"/>
    <mergeCell ref="L119:Y119"/>
    <mergeCell ref="Z99:AG99"/>
    <mergeCell ref="Z93:AG97"/>
    <mergeCell ref="AC87:AG91"/>
    <mergeCell ref="E79:P79"/>
    <mergeCell ref="G84:J85"/>
    <mergeCell ref="E80:F80"/>
    <mergeCell ref="R93:Y94"/>
    <mergeCell ref="Y78:Z79"/>
    <mergeCell ref="C138:AG138"/>
    <mergeCell ref="Q56:U56"/>
    <mergeCell ref="M148:P148"/>
    <mergeCell ref="AB141:AG141"/>
    <mergeCell ref="C142:P142"/>
    <mergeCell ref="Q92:AG92"/>
    <mergeCell ref="Q142:Y142"/>
    <mergeCell ref="Z142:AG142"/>
    <mergeCell ref="Z122:AG122"/>
    <mergeCell ref="G130:X133"/>
    <mergeCell ref="G126:X128"/>
    <mergeCell ref="AE126:AG127"/>
    <mergeCell ref="AE128:AG133"/>
    <mergeCell ref="C123:X124"/>
    <mergeCell ref="Z123:AG124"/>
    <mergeCell ref="Z126:AC127"/>
    <mergeCell ref="G117:J117"/>
    <mergeCell ref="C146:L148"/>
    <mergeCell ref="Q146:Y146"/>
    <mergeCell ref="Z146:AG146"/>
    <mergeCell ref="Q148:Y148"/>
    <mergeCell ref="Z148:AG148"/>
    <mergeCell ref="M146:P146"/>
    <mergeCell ref="M147:P147"/>
    <mergeCell ref="C53:C60"/>
    <mergeCell ref="D54:K54"/>
    <mergeCell ref="N60:U60"/>
    <mergeCell ref="V56:AG56"/>
    <mergeCell ref="L54:U54"/>
    <mergeCell ref="I60:M60"/>
    <mergeCell ref="Y58:AC58"/>
    <mergeCell ref="W69:Z71"/>
    <mergeCell ref="J71:P71"/>
    <mergeCell ref="J66:M66"/>
    <mergeCell ref="N68:P68"/>
    <mergeCell ref="E69:I69"/>
    <mergeCell ref="C71:I71"/>
    <mergeCell ref="N67:P67"/>
    <mergeCell ref="AA66:AG66"/>
    <mergeCell ref="AA67:AG67"/>
    <mergeCell ref="W68:Z68"/>
    <mergeCell ref="Q66:Z67"/>
    <mergeCell ref="D56:P56"/>
    <mergeCell ref="Q58:X58"/>
    <mergeCell ref="Q65:Z65"/>
    <mergeCell ref="J65:P65"/>
    <mergeCell ref="V60:AG60"/>
    <mergeCell ref="C62:AG62"/>
    <mergeCell ref="D60:H60"/>
    <mergeCell ref="D49:I49"/>
    <mergeCell ref="V47:AG47"/>
    <mergeCell ref="I42:M42"/>
    <mergeCell ref="L45:U45"/>
    <mergeCell ref="J49:P49"/>
    <mergeCell ref="D47:P47"/>
    <mergeCell ref="Y49:AC49"/>
    <mergeCell ref="N51:U51"/>
    <mergeCell ref="Q49:X49"/>
    <mergeCell ref="I51:M51"/>
    <mergeCell ref="V51:AG51"/>
    <mergeCell ref="D51:H51"/>
    <mergeCell ref="AD49:AG49"/>
    <mergeCell ref="C32:AG32"/>
    <mergeCell ref="C35:C42"/>
    <mergeCell ref="Q38:U38"/>
    <mergeCell ref="V38:AG38"/>
    <mergeCell ref="D38:P38"/>
    <mergeCell ref="Q40:X40"/>
    <mergeCell ref="AD48:AG48"/>
    <mergeCell ref="Q47:U47"/>
    <mergeCell ref="D40:I40"/>
    <mergeCell ref="V42:AG42"/>
    <mergeCell ref="D45:K45"/>
    <mergeCell ref="AF44:AG44"/>
    <mergeCell ref="J40:P40"/>
    <mergeCell ref="D42:H42"/>
    <mergeCell ref="N42:U42"/>
    <mergeCell ref="D36:K36"/>
    <mergeCell ref="L36:U36"/>
    <mergeCell ref="AF35:AG35"/>
    <mergeCell ref="C33:M33"/>
    <mergeCell ref="N33:AG33"/>
    <mergeCell ref="V36:AE36"/>
    <mergeCell ref="AF36:AG36"/>
    <mergeCell ref="AD39:AG39"/>
    <mergeCell ref="C44:C5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143:Y143"/>
    <mergeCell ref="Z143:AG143"/>
    <mergeCell ref="Z141:AA141"/>
    <mergeCell ref="Q64:AG64"/>
    <mergeCell ref="Q68:V68"/>
    <mergeCell ref="V87:AB91"/>
    <mergeCell ref="G87:J91"/>
    <mergeCell ref="AC84:AG85"/>
    <mergeCell ref="C68:D68"/>
    <mergeCell ref="E68:I68"/>
    <mergeCell ref="C69:D69"/>
    <mergeCell ref="E76:P76"/>
    <mergeCell ref="C140:P140"/>
    <mergeCell ref="D139:AF139"/>
    <mergeCell ref="I80:P80"/>
    <mergeCell ref="E78:P78"/>
    <mergeCell ref="N66:P66"/>
    <mergeCell ref="C80:D80"/>
    <mergeCell ref="J67:M67"/>
    <mergeCell ref="W78:X79"/>
    <mergeCell ref="S78:V79"/>
    <mergeCell ref="AA78:AF79"/>
    <mergeCell ref="E77:P77"/>
    <mergeCell ref="C75:AG75"/>
    <mergeCell ref="D58:I58"/>
    <mergeCell ref="J58:P58"/>
    <mergeCell ref="C136:AG136"/>
    <mergeCell ref="F158:K158"/>
    <mergeCell ref="L158:P158"/>
    <mergeCell ref="M153:P153"/>
    <mergeCell ref="Q153:Y153"/>
    <mergeCell ref="M151:P151"/>
    <mergeCell ref="Q151:Y151"/>
    <mergeCell ref="Z151:AG151"/>
    <mergeCell ref="C150:L152"/>
    <mergeCell ref="C155:AG155"/>
    <mergeCell ref="Z152:AG152"/>
    <mergeCell ref="Z153:AG153"/>
    <mergeCell ref="M152:P152"/>
    <mergeCell ref="Q152:Y152"/>
    <mergeCell ref="M150:P150"/>
    <mergeCell ref="Q150:Y150"/>
    <mergeCell ref="Z150:AG150"/>
    <mergeCell ref="C153:L153"/>
    <mergeCell ref="U141:Y141"/>
    <mergeCell ref="AA65:AG65"/>
    <mergeCell ref="C141:P141"/>
    <mergeCell ref="C143:P143"/>
    <mergeCell ref="O175:P175"/>
    <mergeCell ref="I174:N174"/>
    <mergeCell ref="C175:G175"/>
    <mergeCell ref="I175:N175"/>
    <mergeCell ref="Q163:U163"/>
    <mergeCell ref="Q164:U164"/>
    <mergeCell ref="C169:G169"/>
    <mergeCell ref="C168:AG168"/>
    <mergeCell ref="O169:P169"/>
    <mergeCell ref="C166:L166"/>
    <mergeCell ref="M166:P166"/>
    <mergeCell ref="C174:G174"/>
    <mergeCell ref="I169:N169"/>
    <mergeCell ref="Y164:AG164"/>
    <mergeCell ref="AC166:AG166"/>
    <mergeCell ref="Q166:X166"/>
    <mergeCell ref="O170:P170"/>
    <mergeCell ref="O171:P171"/>
    <mergeCell ref="O172:P172"/>
    <mergeCell ref="O173:P173"/>
    <mergeCell ref="O174:P174"/>
    <mergeCell ref="V164:X164"/>
    <mergeCell ref="I173:N173"/>
    <mergeCell ref="C173:G173"/>
    <mergeCell ref="C158:E158"/>
    <mergeCell ref="L160:P160"/>
    <mergeCell ref="AB158:AG158"/>
    <mergeCell ref="C157:E157"/>
    <mergeCell ref="F157:K157"/>
    <mergeCell ref="V160:AA160"/>
    <mergeCell ref="AB160:AG160"/>
    <mergeCell ref="C159:E159"/>
    <mergeCell ref="F159:K159"/>
    <mergeCell ref="L159:P159"/>
    <mergeCell ref="Q158:U158"/>
    <mergeCell ref="V158:AA158"/>
    <mergeCell ref="L157:P157"/>
    <mergeCell ref="Q157:U157"/>
    <mergeCell ref="V157:AA157"/>
    <mergeCell ref="AB157:AG157"/>
    <mergeCell ref="Q159:U159"/>
    <mergeCell ref="V159:AA159"/>
    <mergeCell ref="AB159:AG159"/>
    <mergeCell ref="C160:E160"/>
    <mergeCell ref="F160:K160"/>
    <mergeCell ref="Q160:U160"/>
    <mergeCell ref="I171:N171"/>
    <mergeCell ref="C172:G172"/>
    <mergeCell ref="C170:G170"/>
    <mergeCell ref="I170:N170"/>
    <mergeCell ref="I172:N172"/>
    <mergeCell ref="C171:G171"/>
    <mergeCell ref="Y163:AB163"/>
    <mergeCell ref="V161:AA161"/>
    <mergeCell ref="AB161:AG161"/>
    <mergeCell ref="AC163:AG163"/>
    <mergeCell ref="Y166:AB166"/>
    <mergeCell ref="C161:E161"/>
    <mergeCell ref="F161:K161"/>
    <mergeCell ref="L161:P161"/>
    <mergeCell ref="V163:X163"/>
    <mergeCell ref="Q161:U161"/>
    <mergeCell ref="C163:L164"/>
    <mergeCell ref="M163:P163"/>
    <mergeCell ref="M164:P164"/>
  </mergeCells>
  <phoneticPr fontId="25" type="noConversion"/>
  <conditionalFormatting sqref="B8:O8 B9">
    <cfRule type="expression" dxfId="51" priority="37" stopIfTrue="1">
      <formula>Blanco=TRUE</formula>
    </cfRule>
  </conditionalFormatting>
  <conditionalFormatting sqref="C87:F91">
    <cfRule type="expression" dxfId="50" priority="44" stopIfTrue="1">
      <formula>Blanco=TRUE</formula>
    </cfRule>
  </conditionalFormatting>
  <conditionalFormatting sqref="C65:I65 C67:I67">
    <cfRule type="cellIs" dxfId="49" priority="52" stopIfTrue="1" operator="equal">
      <formula xml:space="preserve"> ""</formula>
    </cfRule>
    <cfRule type="expression" dxfId="48" priority="51" stopIfTrue="1">
      <formula>Blanco=TRUE</formula>
    </cfRule>
  </conditionalFormatting>
  <conditionalFormatting sqref="C65:I65">
    <cfRule type="containsBlanks" dxfId="47" priority="2">
      <formula>LEN(TRIM(C65))=0</formula>
    </cfRule>
  </conditionalFormatting>
  <conditionalFormatting sqref="C67:I67">
    <cfRule type="containsBlanks" dxfId="46" priority="1">
      <formula>LEN(TRIM(C67))=0</formula>
    </cfRule>
  </conditionalFormatting>
  <conditionalFormatting sqref="C69:I69">
    <cfRule type="containsBlanks" dxfId="45" priority="3">
      <formula>LEN(TRIM(C69))=0</formula>
    </cfRule>
  </conditionalFormatting>
  <conditionalFormatting sqref="D42:H42">
    <cfRule type="containsBlanks" dxfId="44" priority="17">
      <formula>LEN(TRIM(D42))=0</formula>
    </cfRule>
  </conditionalFormatting>
  <conditionalFormatting sqref="D51:H51">
    <cfRule type="containsBlanks" dxfId="43" priority="8">
      <formula>LEN(TRIM(D51))=0</formula>
    </cfRule>
  </conditionalFormatting>
  <conditionalFormatting sqref="D60:H60">
    <cfRule type="containsBlanks" dxfId="42" priority="5">
      <formula>LEN(TRIM(D60))=0</formula>
    </cfRule>
  </conditionalFormatting>
  <conditionalFormatting sqref="D40:I40">
    <cfRule type="containsBlanks" dxfId="41" priority="19">
      <formula>LEN(TRIM(D40))=0</formula>
    </cfRule>
  </conditionalFormatting>
  <conditionalFormatting sqref="D58:I58">
    <cfRule type="containsBlanks" dxfId="40" priority="15">
      <formula>LEN(TRIM(D58))=0</formula>
    </cfRule>
  </conditionalFormatting>
  <conditionalFormatting sqref="D36:K36">
    <cfRule type="expression" dxfId="39" priority="27" stopIfTrue="1">
      <formula>$D36=""</formula>
    </cfRule>
    <cfRule type="expression" dxfId="38" priority="26" stopIfTrue="1">
      <formula>Blanco=TRUE</formula>
    </cfRule>
  </conditionalFormatting>
  <conditionalFormatting sqref="D45:K45">
    <cfRule type="expression" dxfId="37" priority="32" stopIfTrue="1">
      <formula>$D45=""</formula>
    </cfRule>
    <cfRule type="expression" dxfId="36" priority="31" stopIfTrue="1">
      <formula>Blanco=TRUE</formula>
    </cfRule>
  </conditionalFormatting>
  <conditionalFormatting sqref="D36:AG36">
    <cfRule type="containsBlanks" dxfId="35" priority="13">
      <formula>LEN(TRIM(D36))=0</formula>
    </cfRule>
  </conditionalFormatting>
  <conditionalFormatting sqref="D42:AG42 D49:P49 I51:AG51 D40:P40 D58:P58 I60:AG60 AD49 D38:AG38 D47:AG47 D56:AG56 H64:I64 J65 Q65 H66:I66 H70:I70 O70 C71:C72 E76:P79 Q78:AF80 E80:F80 I80:P80 AC87:AG91">
    <cfRule type="expression" dxfId="34" priority="34" stopIfTrue="1">
      <formula>Blanco=TRUE</formula>
    </cfRule>
  </conditionalFormatting>
  <conditionalFormatting sqref="D45:AG45">
    <cfRule type="containsBlanks" dxfId="33" priority="10">
      <formula>LEN(TRIM(D45))=0</formula>
    </cfRule>
  </conditionalFormatting>
  <conditionalFormatting sqref="D54:AG54">
    <cfRule type="containsBlanks" dxfId="32" priority="7">
      <formula>LEN(TRIM(D54))=0</formula>
    </cfRule>
  </conditionalFormatting>
  <conditionalFormatting sqref="G87 S78:AF79">
    <cfRule type="cellIs" dxfId="31" priority="39" stopIfTrue="1" operator="equal">
      <formula>""</formula>
    </cfRule>
  </conditionalFormatting>
  <conditionalFormatting sqref="G87">
    <cfRule type="expression" dxfId="30" priority="38" stopIfTrue="1">
      <formula>Blanco=TRUE</formula>
    </cfRule>
  </conditionalFormatting>
  <conditionalFormatting sqref="J67:P67">
    <cfRule type="expression" dxfId="29" priority="59" stopIfTrue="1">
      <formula>Grupo&lt;&gt;5</formula>
    </cfRule>
    <cfRule type="cellIs" dxfId="28" priority="60" stopIfTrue="1" operator="equal">
      <formula>""</formula>
    </cfRule>
    <cfRule type="expression" dxfId="27" priority="61" stopIfTrue="1">
      <formula>Blanco=TRUE</formula>
    </cfRule>
  </conditionalFormatting>
  <conditionalFormatting sqref="J71:P71">
    <cfRule type="containsBlanks" dxfId="26" priority="4">
      <formula>LEN(TRIM(J71))=0</formula>
    </cfRule>
  </conditionalFormatting>
  <conditionalFormatting sqref="L36:V36 AF36">
    <cfRule type="cellIs" dxfId="25" priority="23" stopIfTrue="1" operator="equal">
      <formula>""</formula>
    </cfRule>
    <cfRule type="expression" dxfId="24" priority="22" stopIfTrue="1">
      <formula>Blanco=TRUE</formula>
    </cfRule>
  </conditionalFormatting>
  <conditionalFormatting sqref="L45:V45 AF45 Q49:AC49 D51:H51 D54:V54 AF54 Q58:AC58 D60:H60">
    <cfRule type="cellIs" dxfId="23" priority="50" stopIfTrue="1" operator="equal">
      <formula>""</formula>
    </cfRule>
    <cfRule type="expression" dxfId="22" priority="49" stopIfTrue="1">
      <formula>Blanco=TRUE</formula>
    </cfRule>
  </conditionalFormatting>
  <conditionalFormatting sqref="N33:AG33">
    <cfRule type="containsBlanks" dxfId="21" priority="12">
      <formula>LEN(TRIM(N33))=0</formula>
    </cfRule>
  </conditionalFormatting>
  <conditionalFormatting sqref="O9">
    <cfRule type="expression" dxfId="20" priority="36" stopIfTrue="1">
      <formula>Blanco=TRUE</formula>
    </cfRule>
  </conditionalFormatting>
  <conditionalFormatting sqref="Q40 Y40:AC40 C69 E69 J71:P71">
    <cfRule type="cellIs" dxfId="19" priority="46" stopIfTrue="1" operator="equal">
      <formula xml:space="preserve"> ""</formula>
    </cfRule>
  </conditionalFormatting>
  <conditionalFormatting sqref="Q40 Y40:AC40 J71:P71 C69 E69">
    <cfRule type="expression" dxfId="18" priority="45" stopIfTrue="1">
      <formula>Blanco=TRUE</formula>
    </cfRule>
  </conditionalFormatting>
  <conditionalFormatting sqref="Q69">
    <cfRule type="expression" dxfId="17" priority="55" stopIfTrue="1">
      <formula>Blanco=TRUE</formula>
    </cfRule>
    <cfRule type="expression" dxfId="16" priority="53" stopIfTrue="1">
      <formula>Grupo=1</formula>
    </cfRule>
    <cfRule type="cellIs" dxfId="15" priority="54" stopIfTrue="1" operator="equal">
      <formula>""</formula>
    </cfRule>
  </conditionalFormatting>
  <conditionalFormatting sqref="Q66:Z67">
    <cfRule type="expression" dxfId="14" priority="43" stopIfTrue="1">
      <formula>Campeonato=2</formula>
    </cfRule>
    <cfRule type="expression" dxfId="13" priority="42" stopIfTrue="1">
      <formula>Blanco=TRUE</formula>
    </cfRule>
  </conditionalFormatting>
  <conditionalFormatting sqref="Q40:AD40">
    <cfRule type="containsBlanks" dxfId="12" priority="11">
      <formula>LEN(TRIM(Q40))=0</formula>
    </cfRule>
  </conditionalFormatting>
  <conditionalFormatting sqref="Q49:AD49">
    <cfRule type="containsBlanks" dxfId="11" priority="9">
      <formula>LEN(TRIM(Q49))=0</formula>
    </cfRule>
  </conditionalFormatting>
  <conditionalFormatting sqref="Q58:AG58">
    <cfRule type="containsBlanks" dxfId="10" priority="6">
      <formula>LEN(TRIM(Q58))=0</formula>
    </cfRule>
  </conditionalFormatting>
  <conditionalFormatting sqref="V42:AG42 D49:I49 V51:AG51">
    <cfRule type="containsBlanks" dxfId="9" priority="20">
      <formula>LEN(TRIM(D42))=0</formula>
    </cfRule>
  </conditionalFormatting>
  <conditionalFormatting sqref="V60:AG60">
    <cfRule type="containsBlanks" dxfId="8" priority="14">
      <formula>LEN(TRIM(V60))=0</formula>
    </cfRule>
  </conditionalFormatting>
  <conditionalFormatting sqref="W69:Z71">
    <cfRule type="expression" priority="41" stopIfTrue="1">
      <formula>Campeonato=TRUE</formula>
    </cfRule>
    <cfRule type="expression" dxfId="7" priority="40" stopIfTrue="1">
      <formula>Blanco=TRUE</formula>
    </cfRule>
  </conditionalFormatting>
  <conditionalFormatting sqref="AA25 AE25:AG30 AE128:AG133">
    <cfRule type="expression" dxfId="6" priority="35" stopIfTrue="1">
      <formula>$L$15="40 Rallye de Ourense"</formula>
    </cfRule>
  </conditionalFormatting>
  <conditionalFormatting sqref="AA67:AG67">
    <cfRule type="expression" dxfId="5" priority="64" stopIfTrue="1">
      <formula>Blanco=TRUE</formula>
    </cfRule>
    <cfRule type="expression" dxfId="4" priority="62" stopIfTrue="1">
      <formula>Grupo&lt;&gt;12</formula>
    </cfRule>
    <cfRule type="cellIs" dxfId="3" priority="63" stopIfTrue="1" operator="equal">
      <formula>""</formula>
    </cfRule>
  </conditionalFormatting>
  <conditionalFormatting sqref="AC69:AG70 AB70">
    <cfRule type="expression" dxfId="2" priority="33" stopIfTrue="1">
      <formula>Trofeo10=TRUE</formula>
    </cfRule>
  </conditionalFormatting>
  <conditionalFormatting sqref="AD40">
    <cfRule type="expression" dxfId="1" priority="21" stopIfTrue="1">
      <formula>Blanco=TRUE</formula>
    </cfRule>
  </conditionalFormatting>
  <conditionalFormatting sqref="AD58">
    <cfRule type="expression" dxfId="0" priority="28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1:I71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8 S80:V80">
      <formula1>4</formula1>
    </dataValidation>
    <dataValidation type="textLength" operator="equal" allowBlank="1" showInputMessage="1" showErrorMessage="1" errorTitle="Código de Oficina" error="El Código de Oficina debe tener 4 caracteres" sqref="W78 W80:X80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8 Y80:Z80">
      <formula1>2</formula1>
    </dataValidation>
    <dataValidation type="textLength" operator="equal" allowBlank="1" showInputMessage="1" showErrorMessage="1" errorTitle="Número de cuenta" error="El número de cuenta debe tener 10 caracteres" sqref="AA78 AA80:AF80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8:AG133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8:AD133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9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6:Y146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6:AG146"/>
    <dataValidation allowBlank="1" showInputMessage="1" showErrorMessage="1" promptTitle="Normas en Vigor Hans" prompt="* Normas Admitidas_x000a_FIA 8858-2002 _x000a_FIA 8858-2010" sqref="Q150:AG150"/>
    <dataValidation allowBlank="1" showInputMessage="1" showErrorMessage="1" promptTitle="Normas en Vigor Tirante Hans" prompt="* Normas Admitidas_x000a_FIA 8858-2002 _x000a_FIA 8858-2010" sqref="Q153:AG153"/>
    <dataValidation allowBlank="1" showInputMessage="1" showErrorMessage="1" promptTitle="Ejemplo Homologacion" prompt="MIRAR EN LA ETIQUETA_x000a_EJEMPLO FIA D-107 T/98" sqref="F158:K158"/>
    <dataValidation allowBlank="1" showInputMessage="1" showErrorMessage="1" promptTitle="EJEMPLO NORMA CINTURON" prompt="MIRAR EN LA ETIQUETA_x000a_EJEMPLO FIA D-107 T/98" sqref="L158:P158"/>
    <dataValidation allowBlank="1" showInputMessage="1" showErrorMessage="1" promptTitle="MIRAR ETIQUETA ASIENTO" prompt="EJEMPLO_x000a_CS 197 07" sqref="V158:AG158"/>
    <dataValidation allowBlank="1" showInputMessage="1" showErrorMessage="1" promptTitle="MIRAR EN LA ETIQUETA" prompt="EJEMPLO_x000a_FIA 8855-1999" sqref="V159:AG159"/>
    <dataValidation allowBlank="1" showInputMessage="1" showErrorMessage="1" promptTitle="MIRAR EN LA ETIQUETA" prompt="MIRAR EN LA ETIQUETA_x000a_EJEMPLO FIA 8853/98" sqref="F159:P159"/>
    <dataValidation allowBlank="1" showInputMessage="1" showErrorMessage="1" promptTitle="MIRAR EN LA ETIQUETA" prompt="EJEMPLO_x000a_EXT.001.97" sqref="V163:X163"/>
    <dataValidation allowBlank="1" showInputMessage="1" showErrorMessage="1" promptTitle="MIRAR ETIQUETA" prompt="EJEMPLO_x000a_FT3-1999" sqref="Q166:X166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9:I69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5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180975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64</xdr:row>
                    <xdr:rowOff>28575</xdr:rowOff>
                  </from>
                  <to>
                    <xdr:col>32</xdr:col>
                    <xdr:colOff>142875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68</xdr:row>
                    <xdr:rowOff>0</xdr:rowOff>
                  </from>
                  <to>
                    <xdr:col>11</xdr:col>
                    <xdr:colOff>180975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371475</xdr:colOff>
                    <xdr:row>68</xdr:row>
                    <xdr:rowOff>0</xdr:rowOff>
                  </from>
                  <to>
                    <xdr:col>12</xdr:col>
                    <xdr:colOff>180975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68</xdr:row>
                    <xdr:rowOff>0</xdr:rowOff>
                  </from>
                  <to>
                    <xdr:col>27</xdr:col>
                    <xdr:colOff>104775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28575</xdr:colOff>
                    <xdr:row>140</xdr:row>
                    <xdr:rowOff>180975</xdr:rowOff>
                  </from>
                  <to>
                    <xdr:col>28</xdr:col>
                    <xdr:colOff>104775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66675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141</xdr:row>
                    <xdr:rowOff>0</xdr:rowOff>
                  </from>
                  <to>
                    <xdr:col>23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142</xdr:row>
                    <xdr:rowOff>0</xdr:rowOff>
                  </from>
                  <to>
                    <xdr:col>23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66675</xdr:colOff>
                    <xdr:row>143</xdr:row>
                    <xdr:rowOff>0</xdr:rowOff>
                  </from>
                  <to>
                    <xdr:col>23</xdr:col>
                    <xdr:colOff>142875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142</xdr:row>
                    <xdr:rowOff>180975</xdr:rowOff>
                  </from>
                  <to>
                    <xdr:col>21</xdr:col>
                    <xdr:colOff>28575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28575</xdr:colOff>
                    <xdr:row>141</xdr:row>
                    <xdr:rowOff>180975</xdr:rowOff>
                  </from>
                  <to>
                    <xdr:col>28</xdr:col>
                    <xdr:colOff>104775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66675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28575</xdr:colOff>
                    <xdr:row>142</xdr:row>
                    <xdr:rowOff>180975</xdr:rowOff>
                  </from>
                  <to>
                    <xdr:col>28</xdr:col>
                    <xdr:colOff>104775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66675</xdr:colOff>
                    <xdr:row>142</xdr:row>
                    <xdr:rowOff>180975</xdr:rowOff>
                  </from>
                  <to>
                    <xdr:col>31</xdr:col>
                    <xdr:colOff>142875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85</xdr:row>
                    <xdr:rowOff>0</xdr:rowOff>
                  </from>
                  <to>
                    <xdr:col>32</xdr:col>
                    <xdr:colOff>47625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87</xdr:row>
                    <xdr:rowOff>47625</xdr:rowOff>
                  </from>
                  <to>
                    <xdr:col>31</xdr:col>
                    <xdr:colOff>95250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89</xdr:row>
                    <xdr:rowOff>19050</xdr:rowOff>
                  </from>
                  <to>
                    <xdr:col>31</xdr:col>
                    <xdr:colOff>228600</xdr:colOff>
                    <xdr:row>89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7109375" bestFit="1" customWidth="1"/>
    <col min="8" max="8" width="5.28515625" bestFit="1" customWidth="1"/>
    <col min="9" max="9" width="5.42578125" bestFit="1" customWidth="1"/>
    <col min="10" max="11" width="11.7109375" bestFit="1" customWidth="1"/>
    <col min="12" max="12" width="21.140625" bestFit="1" customWidth="1"/>
    <col min="13" max="13" width="21.140625" customWidth="1"/>
    <col min="14" max="14" width="9.7109375" bestFit="1" customWidth="1"/>
    <col min="15" max="15" width="7.71093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7109375" bestFit="1" customWidth="1"/>
    <col min="20" max="20" width="17" customWidth="1"/>
    <col min="21" max="21" width="5.7109375" customWidth="1"/>
    <col min="22" max="22" width="11.7109375" customWidth="1"/>
    <col min="23" max="23" width="8" bestFit="1" customWidth="1"/>
    <col min="24" max="32" width="11.7109375" customWidth="1"/>
  </cols>
  <sheetData>
    <row r="1" spans="1:32" ht="35.25" customHeight="1" x14ac:dyDescent="0.2">
      <c r="A1" s="646" t="s">
        <v>252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</row>
    <row r="2" spans="1:32" s="214" customFormat="1" ht="26.25" customHeight="1" x14ac:dyDescent="0.2">
      <c r="A2" s="211" t="s">
        <v>24</v>
      </c>
      <c r="B2" s="211" t="s">
        <v>253</v>
      </c>
      <c r="C2" s="211" t="s">
        <v>254</v>
      </c>
      <c r="D2" s="211" t="s">
        <v>77</v>
      </c>
      <c r="E2" s="211" t="s">
        <v>275</v>
      </c>
      <c r="F2" s="211" t="s">
        <v>255</v>
      </c>
      <c r="G2" s="211" t="s">
        <v>256</v>
      </c>
      <c r="H2" s="211" t="s">
        <v>257</v>
      </c>
      <c r="I2" s="211" t="s">
        <v>251</v>
      </c>
      <c r="J2" s="211" t="s">
        <v>258</v>
      </c>
      <c r="K2" s="212" t="s">
        <v>259</v>
      </c>
      <c r="L2" s="211" t="s">
        <v>119</v>
      </c>
      <c r="M2" s="211" t="s">
        <v>275</v>
      </c>
      <c r="N2" s="211" t="s">
        <v>260</v>
      </c>
      <c r="O2" s="211" t="s">
        <v>256</v>
      </c>
      <c r="P2" s="211" t="s">
        <v>257</v>
      </c>
      <c r="Q2" s="211" t="s">
        <v>251</v>
      </c>
      <c r="R2" s="211" t="s">
        <v>261</v>
      </c>
      <c r="S2" s="212" t="s">
        <v>259</v>
      </c>
      <c r="T2" s="211" t="s">
        <v>262</v>
      </c>
      <c r="U2" s="211" t="s">
        <v>263</v>
      </c>
      <c r="V2" s="211" t="s">
        <v>274</v>
      </c>
      <c r="W2" s="211" t="s">
        <v>264</v>
      </c>
      <c r="X2" s="211" t="s">
        <v>265</v>
      </c>
      <c r="Y2" s="211" t="s">
        <v>266</v>
      </c>
      <c r="Z2" s="211" t="s">
        <v>267</v>
      </c>
      <c r="AA2" s="211" t="s">
        <v>268</v>
      </c>
      <c r="AB2" s="213" t="s">
        <v>269</v>
      </c>
      <c r="AC2" s="213" t="s">
        <v>270</v>
      </c>
      <c r="AD2" s="213" t="s">
        <v>271</v>
      </c>
      <c r="AE2" s="213" t="s">
        <v>272</v>
      </c>
      <c r="AF2" s="211" t="s">
        <v>273</v>
      </c>
    </row>
    <row r="3" spans="1:32" x14ac:dyDescent="0.2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 s="215">
        <f>' Boletín de Inscripción '!AD49</f>
        <v>0</v>
      </c>
      <c r="H3">
        <f>' Boletín de Inscripción '!AG49</f>
        <v>0</v>
      </c>
      <c r="I3">
        <f>' Boletín de Inscripción '!AF45</f>
        <v>0</v>
      </c>
      <c r="J3">
        <f>' Boletín de Inscripción '!Y49</f>
        <v>0</v>
      </c>
      <c r="K3">
        <f>' Boletín de Inscripción '!D51</f>
        <v>0</v>
      </c>
      <c r="L3" t="str">
        <f>CONCATENATE(' Boletín de Inscripción '!D54," ",' Boletín de Inscripción '!L54," ",' Boletín de Inscripción '!V54)</f>
        <v xml:space="preserve">  </v>
      </c>
      <c r="M3">
        <f>' Boletín de Inscripción '!V60</f>
        <v>0</v>
      </c>
      <c r="N3">
        <f>' Boletín de Inscripción '!Q58</f>
        <v>0</v>
      </c>
      <c r="O3" s="215">
        <f>' Boletín de Inscripción '!AD58</f>
        <v>0</v>
      </c>
      <c r="P3">
        <f>' Boletín de Inscripción '!AG58</f>
        <v>0</v>
      </c>
      <c r="Q3">
        <f>' Boletín de Inscripción '!AF54</f>
        <v>0</v>
      </c>
      <c r="R3">
        <f>' Boletín de Inscripción '!Y58</f>
        <v>0</v>
      </c>
      <c r="S3">
        <f>' Boletín de Inscripción '!D60</f>
        <v>0</v>
      </c>
      <c r="T3" t="str">
        <f>CONCATENATE(' Boletín de Inscripción '!C65," ",' Boletín de Inscripción '!C67)</f>
        <v xml:space="preserve"> </v>
      </c>
      <c r="U3">
        <f>CILINDRADA</f>
        <v>0</v>
      </c>
      <c r="V3">
        <f>cc</f>
        <v>0</v>
      </c>
      <c r="W3">
        <f>' Boletín de Inscripción '!E69</f>
        <v>0</v>
      </c>
      <c r="X3" t="str">
        <f>' Boletín de Inscripción '!Q66</f>
        <v/>
      </c>
      <c r="Y3" t="str">
        <f>' Boletín de Inscripción '!Q69</f>
        <v/>
      </c>
      <c r="Z3">
        <f>' Boletín de Inscripción '!W69</f>
        <v>0</v>
      </c>
      <c r="AA3">
        <f>' Boletín de Inscripción '!AA67</f>
        <v>0</v>
      </c>
      <c r="AB3">
        <f>' Boletín de Inscripción '!J71</f>
        <v>0</v>
      </c>
      <c r="AC3" t="b">
        <f>' Boletín de Inscripción '!$AG$116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D3"/>
  <sheetViews>
    <sheetView workbookViewId="0">
      <selection sqref="A1:AD1"/>
    </sheetView>
  </sheetViews>
  <sheetFormatPr baseColWidth="10" defaultColWidth="11.42578125" defaultRowHeight="11.25" x14ac:dyDescent="0.2"/>
  <cols>
    <col min="1" max="1" width="11.7109375" style="65" bestFit="1" customWidth="1"/>
    <col min="2" max="2" width="22.42578125" style="65" customWidth="1"/>
    <col min="3" max="3" width="29.28515625" style="65" customWidth="1"/>
    <col min="4" max="4" width="18.42578125" style="65" customWidth="1"/>
    <col min="5" max="5" width="23.42578125" style="65" customWidth="1"/>
    <col min="6" max="7" width="13.85546875" style="246" customWidth="1"/>
    <col min="8" max="8" width="9" style="246" customWidth="1"/>
    <col min="9" max="9" width="16.42578125" style="65" customWidth="1"/>
    <col min="10" max="10" width="17.85546875" style="246" customWidth="1"/>
    <col min="11" max="11" width="30.42578125" style="65" customWidth="1"/>
    <col min="12" max="12" width="15.7109375" style="65" customWidth="1"/>
    <col min="13" max="13" width="22" style="65" customWidth="1"/>
    <col min="14" max="14" width="15.28515625" style="246" customWidth="1"/>
    <col min="15" max="15" width="13.28515625" style="246" customWidth="1"/>
    <col min="16" max="16" width="10" style="246" customWidth="1"/>
    <col min="17" max="17" width="14" style="65" bestFit="1" customWidth="1"/>
    <col min="18" max="18" width="13.7109375" style="246" customWidth="1"/>
    <col min="19" max="19" width="18.7109375" style="65" customWidth="1"/>
    <col min="20" max="20" width="12.42578125" style="246" customWidth="1"/>
    <col min="21" max="21" width="16.7109375" style="65" bestFit="1" customWidth="1"/>
    <col min="22" max="22" width="14.140625" style="246" customWidth="1"/>
    <col min="23" max="23" width="12.42578125" style="246" customWidth="1"/>
    <col min="24" max="24" width="12.42578125" style="65" bestFit="1" customWidth="1"/>
    <col min="25" max="25" width="13.42578125" style="65" bestFit="1" customWidth="1"/>
    <col min="26" max="26" width="15" style="65" customWidth="1"/>
    <col min="27" max="27" width="14.42578125" style="246" bestFit="1" customWidth="1"/>
    <col min="28" max="28" width="15.42578125" style="246" customWidth="1"/>
    <col min="29" max="29" width="11.28515625" style="246" bestFit="1" customWidth="1"/>
    <col min="30" max="30" width="19.42578125" style="246" customWidth="1"/>
    <col min="31" max="31" width="8.140625" style="65" bestFit="1" customWidth="1"/>
    <col min="32" max="32" width="11.7109375" style="65" bestFit="1" customWidth="1"/>
    <col min="33" max="33" width="18" style="65" bestFit="1" customWidth="1"/>
    <col min="34" max="34" width="18.28515625" style="65" bestFit="1" customWidth="1"/>
    <col min="35" max="35" width="29.140625" style="65" bestFit="1" customWidth="1"/>
    <col min="36" max="36" width="15.28515625" style="65" bestFit="1" customWidth="1"/>
    <col min="37" max="37" width="12.28515625" style="65" bestFit="1" customWidth="1"/>
    <col min="38" max="38" width="10.42578125" style="65" bestFit="1" customWidth="1"/>
    <col min="39" max="39" width="13" style="65" bestFit="1" customWidth="1"/>
    <col min="40" max="40" width="15.42578125" style="65" bestFit="1" customWidth="1"/>
    <col min="41" max="41" width="13.140625" style="65" bestFit="1" customWidth="1"/>
    <col min="42" max="42" width="16.42578125" style="65" bestFit="1" customWidth="1"/>
    <col min="43" max="44" width="13.42578125" style="65" bestFit="1" customWidth="1"/>
    <col min="45" max="45" width="9.140625" style="65" bestFit="1" customWidth="1"/>
    <col min="46" max="46" width="10" style="65" bestFit="1" customWidth="1"/>
    <col min="47" max="47" width="9.140625" style="65" bestFit="1" customWidth="1"/>
    <col min="48" max="48" width="11.7109375" style="65" bestFit="1" customWidth="1"/>
    <col min="49" max="49" width="10.28515625" style="65" customWidth="1"/>
    <col min="50" max="50" width="7.7109375" style="65" bestFit="1" customWidth="1"/>
    <col min="51" max="51" width="14.28515625" style="65" bestFit="1" customWidth="1"/>
    <col min="52" max="52" width="5.42578125" style="65" bestFit="1" customWidth="1"/>
    <col min="53" max="53" width="5.140625" style="65" bestFit="1" customWidth="1"/>
    <col min="54" max="54" width="12" style="65" bestFit="1" customWidth="1"/>
    <col min="55" max="60" width="7.42578125" style="65" bestFit="1" customWidth="1"/>
    <col min="61" max="63" width="7.28515625" style="65" bestFit="1" customWidth="1"/>
    <col min="64" max="64" width="7.7109375" style="65" bestFit="1" customWidth="1"/>
    <col min="65" max="65" width="9.28515625" style="65" bestFit="1" customWidth="1"/>
    <col min="66" max="66" width="8.7109375" style="65" bestFit="1" customWidth="1"/>
    <col min="67" max="67" width="5.28515625" style="65" bestFit="1" customWidth="1"/>
    <col min="68" max="68" width="11.28515625" style="65" bestFit="1" customWidth="1"/>
    <col min="69" max="69" width="17" style="65" bestFit="1" customWidth="1"/>
    <col min="70" max="70" width="6.42578125" style="65" bestFit="1" customWidth="1"/>
    <col min="71" max="71" width="6" style="65" bestFit="1" customWidth="1"/>
    <col min="72" max="72" width="6.42578125" style="65" bestFit="1" customWidth="1"/>
    <col min="73" max="73" width="6.140625" style="65" bestFit="1" customWidth="1"/>
    <col min="74" max="74" width="6.7109375" style="65" bestFit="1" customWidth="1"/>
    <col min="75" max="75" width="6.140625" style="65" bestFit="1" customWidth="1"/>
    <col min="76" max="76" width="9.7109375" style="65" bestFit="1" customWidth="1"/>
    <col min="77" max="77" width="12.7109375" style="65" bestFit="1" customWidth="1"/>
    <col min="78" max="78" width="14.7109375" style="65" bestFit="1" customWidth="1"/>
    <col min="79" max="79" width="7.42578125" style="65" bestFit="1" customWidth="1"/>
    <col min="80" max="80" width="9.42578125" style="65" bestFit="1" customWidth="1"/>
    <col min="81" max="81" width="9.7109375" style="65" bestFit="1" customWidth="1"/>
    <col min="82" max="82" width="12.7109375" style="65" bestFit="1" customWidth="1"/>
    <col min="83" max="83" width="14.7109375" style="65" bestFit="1" customWidth="1"/>
    <col min="84" max="84" width="7.42578125" style="65" bestFit="1" customWidth="1"/>
    <col min="85" max="85" width="9.42578125" style="65" bestFit="1" customWidth="1"/>
    <col min="86" max="86" width="9.7109375" style="65" bestFit="1" customWidth="1"/>
    <col min="87" max="87" width="12.7109375" style="65" bestFit="1" customWidth="1"/>
    <col min="88" max="88" width="14.7109375" style="65" bestFit="1" customWidth="1"/>
    <col min="89" max="89" width="7.42578125" style="65" bestFit="1" customWidth="1"/>
    <col min="90" max="90" width="9.42578125" style="65" bestFit="1" customWidth="1"/>
    <col min="91" max="91" width="9.7109375" style="65" bestFit="1" customWidth="1"/>
    <col min="92" max="92" width="12.7109375" style="65" bestFit="1" customWidth="1"/>
    <col min="93" max="93" width="14.7109375" style="65" bestFit="1" customWidth="1"/>
    <col min="94" max="94" width="7.42578125" style="65" bestFit="1" customWidth="1"/>
    <col min="95" max="95" width="9.42578125" style="65" bestFit="1" customWidth="1"/>
    <col min="96" max="96" width="9.7109375" style="65" bestFit="1" customWidth="1"/>
    <col min="97" max="97" width="12.7109375" style="65" bestFit="1" customWidth="1"/>
    <col min="98" max="98" width="14.7109375" style="65" bestFit="1" customWidth="1"/>
    <col min="99" max="99" width="7.42578125" style="65" bestFit="1" customWidth="1"/>
    <col min="100" max="100" width="9.42578125" style="65" bestFit="1" customWidth="1"/>
    <col min="101" max="101" width="9.7109375" style="65" bestFit="1" customWidth="1"/>
    <col min="102" max="102" width="12.7109375" style="65" bestFit="1" customWidth="1"/>
    <col min="103" max="103" width="14.7109375" style="65" bestFit="1" customWidth="1"/>
    <col min="104" max="104" width="7.42578125" style="65" bestFit="1" customWidth="1"/>
    <col min="105" max="105" width="9.42578125" style="65" bestFit="1" customWidth="1"/>
    <col min="106" max="106" width="9.7109375" style="65" bestFit="1" customWidth="1"/>
    <col min="107" max="107" width="12.7109375" style="65" bestFit="1" customWidth="1"/>
    <col min="108" max="108" width="14.7109375" style="65" bestFit="1" customWidth="1"/>
    <col min="109" max="109" width="7.42578125" style="65" bestFit="1" customWidth="1"/>
    <col min="110" max="110" width="9.42578125" style="65" bestFit="1" customWidth="1"/>
    <col min="111" max="111" width="9.7109375" style="65" bestFit="1" customWidth="1"/>
    <col min="112" max="112" width="12.7109375" style="65" bestFit="1" customWidth="1"/>
    <col min="113" max="113" width="14.7109375" style="65" bestFit="1" customWidth="1"/>
    <col min="114" max="16384" width="11.42578125" style="65"/>
  </cols>
  <sheetData>
    <row r="1" spans="1:30" customFormat="1" ht="35.25" customHeight="1" x14ac:dyDescent="0.2">
      <c r="A1" s="646" t="s">
        <v>252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</row>
    <row r="2" spans="1:30" s="214" customFormat="1" ht="26.25" customHeight="1" x14ac:dyDescent="0.2">
      <c r="A2" s="211" t="s">
        <v>24</v>
      </c>
      <c r="B2" s="211" t="s">
        <v>362</v>
      </c>
      <c r="C2" s="211" t="s">
        <v>77</v>
      </c>
      <c r="D2" s="211" t="s">
        <v>324</v>
      </c>
      <c r="E2" s="211" t="s">
        <v>275</v>
      </c>
      <c r="F2" s="211" t="s">
        <v>255</v>
      </c>
      <c r="G2" s="211" t="s">
        <v>256</v>
      </c>
      <c r="H2" s="211" t="s">
        <v>251</v>
      </c>
      <c r="I2" s="211" t="s">
        <v>258</v>
      </c>
      <c r="J2" s="212" t="s">
        <v>259</v>
      </c>
      <c r="K2" s="211" t="s">
        <v>119</v>
      </c>
      <c r="L2" s="211" t="s">
        <v>324</v>
      </c>
      <c r="M2" s="211" t="s">
        <v>275</v>
      </c>
      <c r="N2" s="211" t="s">
        <v>260</v>
      </c>
      <c r="O2" s="211" t="s">
        <v>256</v>
      </c>
      <c r="P2" s="211" t="s">
        <v>251</v>
      </c>
      <c r="Q2" s="211" t="s">
        <v>261</v>
      </c>
      <c r="R2" s="212" t="s">
        <v>259</v>
      </c>
      <c r="S2" s="211" t="s">
        <v>344</v>
      </c>
      <c r="T2" s="211" t="s">
        <v>324</v>
      </c>
      <c r="U2" s="211" t="s">
        <v>275</v>
      </c>
      <c r="V2" s="211" t="s">
        <v>350</v>
      </c>
      <c r="W2" s="211" t="s">
        <v>256</v>
      </c>
      <c r="X2" s="211" t="s">
        <v>251</v>
      </c>
      <c r="Y2" s="211" t="s">
        <v>351</v>
      </c>
      <c r="Z2" s="212" t="s">
        <v>259</v>
      </c>
      <c r="AA2" s="211" t="s">
        <v>262</v>
      </c>
      <c r="AB2" s="211" t="s">
        <v>170</v>
      </c>
      <c r="AC2" s="211" t="s">
        <v>269</v>
      </c>
      <c r="AD2" s="211" t="s">
        <v>273</v>
      </c>
    </row>
    <row r="3" spans="1:30" customFormat="1" ht="12.75" x14ac:dyDescent="0.2">
      <c r="B3">
        <f>' Boletín de Inscripción '!N33</f>
        <v>0</v>
      </c>
      <c r="C3" t="str">
        <f>CONCATENATE(' Boletín de Inscripción '!V36," ",' Boletín de Inscripción '!D36," ",' Boletín de Inscripción '!L36)</f>
        <v xml:space="preserve">  </v>
      </c>
      <c r="D3">
        <f>' Boletín de Inscripción '!D40</f>
        <v>0</v>
      </c>
      <c r="E3">
        <f>' Boletín de Inscripción '!V42</f>
        <v>0</v>
      </c>
      <c r="F3" s="162">
        <f>DNICIFCONCURSANTE</f>
        <v>0</v>
      </c>
      <c r="G3" s="247">
        <f>' Boletín de Inscripción '!AD40</f>
        <v>0</v>
      </c>
      <c r="H3" s="162">
        <f>' Boletín de Inscripción '!AF36</f>
        <v>0</v>
      </c>
      <c r="I3">
        <f>' Boletín de Inscripción '!Y40</f>
        <v>0</v>
      </c>
      <c r="J3" s="162">
        <f>' Boletín de Inscripción '!D42</f>
        <v>0</v>
      </c>
      <c r="K3" t="str">
        <f>CONCATENATE(' Boletín de Inscripción '!V45," ",' Boletín de Inscripción '!D45," ",' Boletín de Inscripción '!L45)</f>
        <v xml:space="preserve">  </v>
      </c>
      <c r="L3">
        <f>' Boletín de Inscripción '!D49</f>
        <v>0</v>
      </c>
      <c r="M3">
        <f>' Boletín de Inscripción '!V51</f>
        <v>0</v>
      </c>
      <c r="N3" s="162">
        <f>nifpiloto</f>
        <v>0</v>
      </c>
      <c r="O3" s="247">
        <f>' Boletín de Inscripción '!AD49</f>
        <v>0</v>
      </c>
      <c r="P3" s="162">
        <f>' Boletín de Inscripción '!AF45</f>
        <v>0</v>
      </c>
      <c r="Q3">
        <f>' Boletín de Inscripción '!Y49</f>
        <v>0</v>
      </c>
      <c r="R3" s="162">
        <f>' Boletín de Inscripción '!D51</f>
        <v>0</v>
      </c>
      <c r="S3" t="str">
        <f>CONCATENATE(' Boletín de Inscripción '!V54," ",' Boletín de Inscripción '!D54," ",' Boletín de Inscripción '!L54)</f>
        <v xml:space="preserve">  </v>
      </c>
      <c r="T3" s="162">
        <f>' Boletín de Inscripción '!D58</f>
        <v>0</v>
      </c>
      <c r="U3">
        <f>' Boletín de Inscripción '!V60</f>
        <v>0</v>
      </c>
      <c r="V3" s="162">
        <f>' Boletín de Inscripción '!Q58</f>
        <v>0</v>
      </c>
      <c r="W3" s="247">
        <f>' Boletín de Inscripción '!AD58</f>
        <v>0</v>
      </c>
      <c r="X3" t="b">
        <v>0</v>
      </c>
      <c r="Y3">
        <f>' Boletín de Inscripción '!Y58</f>
        <v>0</v>
      </c>
      <c r="Z3">
        <f>' Boletín de Inscripción '!D60</f>
        <v>0</v>
      </c>
      <c r="AA3" s="162" t="str">
        <f>CONCATENATE(' Boletín de Inscripción '!C65," ",' Boletín de Inscripción '!C67)</f>
        <v xml:space="preserve"> </v>
      </c>
      <c r="AB3" s="162" t="str">
        <f>' Boletín de Inscripción '!Q66</f>
        <v/>
      </c>
      <c r="AC3" s="162">
        <f>' Boletín de Inscripción '!J71</f>
        <v>0</v>
      </c>
      <c r="AD3" s="162"/>
    </row>
  </sheetData>
  <mergeCells count="1">
    <mergeCell ref="A1:AD1"/>
  </mergeCells>
  <phoneticPr fontId="25" type="noConversion"/>
  <pageMargins left="0.75" right="0.75" top="1" bottom="1" header="0" footer="0"/>
  <pageSetup paperSize="9" orientation="portrait" r:id="rId1"/>
  <headerFooter alignWithMargins="0"/>
  <cellWatches>
    <cellWatch r="P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30" hidden="1" customWidth="1"/>
    <col min="2" max="2" width="5.7109375" style="25" hidden="1" customWidth="1"/>
    <col min="3" max="3" width="9.7109375" style="25" customWidth="1"/>
    <col min="4" max="4" width="13.7109375" style="25" customWidth="1"/>
    <col min="5" max="5" width="6.28515625" style="25" customWidth="1"/>
    <col min="6" max="6" width="13.7109375" style="25" customWidth="1"/>
    <col min="7" max="8" width="8.7109375" style="25" customWidth="1"/>
    <col min="9" max="15" width="4.7109375" style="25" customWidth="1"/>
    <col min="16" max="16" width="3.7109375" style="31" hidden="1" customWidth="1"/>
    <col min="17" max="17" width="4.140625" style="31" hidden="1" customWidth="1"/>
    <col min="18" max="26" width="11.42578125" style="31" hidden="1" customWidth="1"/>
    <col min="27" max="31" width="11.42578125" style="32" hidden="1" customWidth="1"/>
    <col min="32" max="162" width="11.42578125" style="30" hidden="1" customWidth="1"/>
    <col min="163" max="163" width="7.7109375" style="30" hidden="1" customWidth="1"/>
    <col min="164" max="16384" width="11.42578125" style="30" hidden="1"/>
  </cols>
  <sheetData>
    <row r="1" spans="1:16" ht="10.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ht="8.25" customHeight="1" x14ac:dyDescent="0.2">
      <c r="A2" s="46"/>
      <c r="B2" s="45"/>
      <c r="C2" s="23"/>
      <c r="D2" s="23"/>
      <c r="E2" s="691" t="s">
        <v>234</v>
      </c>
      <c r="F2" s="691"/>
      <c r="G2" s="691"/>
      <c r="H2" s="691"/>
      <c r="I2" s="691"/>
      <c r="J2" s="691"/>
      <c r="K2" s="691"/>
      <c r="L2" s="691"/>
      <c r="M2" s="691"/>
      <c r="N2" s="691"/>
      <c r="O2" s="692"/>
      <c r="P2" s="47"/>
    </row>
    <row r="3" spans="1:16" ht="60" customHeight="1" x14ac:dyDescent="0.2">
      <c r="A3" s="46"/>
      <c r="B3" s="695"/>
      <c r="C3" s="696"/>
      <c r="D3" s="38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4"/>
      <c r="P3" s="47"/>
    </row>
    <row r="4" spans="1:16" ht="6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27" customHeight="1" x14ac:dyDescent="0.2">
      <c r="A5" s="46"/>
      <c r="B5" s="686" t="s">
        <v>49</v>
      </c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8"/>
      <c r="P5" s="47"/>
    </row>
    <row r="6" spans="1:16" ht="5.25" customHeight="1" x14ac:dyDescent="0.2">
      <c r="A6" s="46"/>
      <c r="B6" s="24"/>
      <c r="O6" s="26"/>
      <c r="P6" s="47"/>
    </row>
    <row r="7" spans="1:16" ht="12" customHeight="1" x14ac:dyDescent="0.2">
      <c r="A7" s="46"/>
      <c r="B7" s="24"/>
      <c r="C7" s="704">
        <v>1</v>
      </c>
      <c r="D7" s="701" t="s">
        <v>31</v>
      </c>
      <c r="E7" s="702"/>
      <c r="F7" s="702"/>
      <c r="G7" s="702"/>
      <c r="H7" s="702"/>
      <c r="I7" s="702"/>
      <c r="J7" s="702"/>
      <c r="K7" s="702"/>
      <c r="L7" s="702"/>
      <c r="M7" s="702"/>
      <c r="N7" s="703"/>
      <c r="O7" s="26"/>
      <c r="P7" s="47"/>
    </row>
    <row r="8" spans="1:16" ht="12" customHeight="1" x14ac:dyDescent="0.2">
      <c r="A8" s="46"/>
      <c r="B8" s="24"/>
      <c r="C8" s="700"/>
      <c r="D8" s="697"/>
      <c r="E8" s="698"/>
      <c r="F8" s="698"/>
      <c r="G8" s="698"/>
      <c r="H8" s="698"/>
      <c r="I8" s="698"/>
      <c r="J8" s="698"/>
      <c r="K8" s="698"/>
      <c r="L8" s="698"/>
      <c r="M8" s="698"/>
      <c r="N8" s="699"/>
      <c r="O8" s="26"/>
      <c r="P8" s="47"/>
    </row>
    <row r="9" spans="1:16" ht="12" customHeight="1" x14ac:dyDescent="0.2">
      <c r="A9" s="46"/>
      <c r="B9" s="24"/>
      <c r="C9" s="666">
        <v>2</v>
      </c>
      <c r="D9" s="680" t="s">
        <v>30</v>
      </c>
      <c r="E9" s="681"/>
      <c r="F9" s="681"/>
      <c r="G9" s="681"/>
      <c r="H9" s="681"/>
      <c r="I9" s="681"/>
      <c r="J9" s="681"/>
      <c r="K9" s="681"/>
      <c r="L9" s="681"/>
      <c r="M9" s="681"/>
      <c r="N9" s="682"/>
      <c r="O9" s="26"/>
      <c r="P9" s="47"/>
    </row>
    <row r="10" spans="1:16" ht="12" customHeight="1" x14ac:dyDescent="0.2">
      <c r="A10" s="46"/>
      <c r="B10" s="24"/>
      <c r="C10" s="700"/>
      <c r="D10" s="697"/>
      <c r="E10" s="698"/>
      <c r="F10" s="698"/>
      <c r="G10" s="698"/>
      <c r="H10" s="698"/>
      <c r="I10" s="698"/>
      <c r="J10" s="698"/>
      <c r="K10" s="698"/>
      <c r="L10" s="698"/>
      <c r="M10" s="698"/>
      <c r="N10" s="699"/>
      <c r="O10" s="26"/>
      <c r="P10" s="47"/>
    </row>
    <row r="11" spans="1:16" ht="12" customHeight="1" x14ac:dyDescent="0.2">
      <c r="A11" s="46"/>
      <c r="B11" s="24"/>
      <c r="C11" s="666">
        <v>3</v>
      </c>
      <c r="D11" s="680" t="s">
        <v>32</v>
      </c>
      <c r="E11" s="681"/>
      <c r="F11" s="681"/>
      <c r="G11" s="681"/>
      <c r="H11" s="681"/>
      <c r="I11" s="681"/>
      <c r="J11" s="681"/>
      <c r="K11" s="681"/>
      <c r="L11" s="681"/>
      <c r="M11" s="681"/>
      <c r="N11" s="682"/>
      <c r="O11" s="26"/>
      <c r="P11" s="47"/>
    </row>
    <row r="12" spans="1:16" ht="12" customHeight="1" thickBot="1" x14ac:dyDescent="0.25">
      <c r="A12" s="46"/>
      <c r="B12" s="24"/>
      <c r="C12" s="667"/>
      <c r="D12" s="683"/>
      <c r="E12" s="684"/>
      <c r="F12" s="684"/>
      <c r="G12" s="684"/>
      <c r="H12" s="684"/>
      <c r="I12" s="684"/>
      <c r="J12" s="684"/>
      <c r="K12" s="684"/>
      <c r="L12" s="684"/>
      <c r="M12" s="684"/>
      <c r="N12" s="685"/>
      <c r="O12" s="26"/>
      <c r="P12" s="47"/>
    </row>
    <row r="13" spans="1:16" ht="5.25" customHeight="1" thickTop="1" x14ac:dyDescent="0.2">
      <c r="A13" s="46"/>
      <c r="B13" s="24"/>
      <c r="O13" s="26"/>
      <c r="P13" s="47"/>
    </row>
    <row r="14" spans="1:16" ht="34.5" customHeight="1" x14ac:dyDescent="0.2">
      <c r="A14" s="46"/>
      <c r="B14" s="24"/>
      <c r="C14" s="668" t="s">
        <v>194</v>
      </c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26"/>
      <c r="P14" s="47"/>
    </row>
    <row r="15" spans="1:16" ht="6" customHeight="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/>
    </row>
    <row r="16" spans="1:16" ht="15" customHeight="1" x14ac:dyDescent="0.2">
      <c r="A16" s="46"/>
      <c r="B16" s="30"/>
      <c r="C16" s="39">
        <v>5</v>
      </c>
      <c r="D16" s="196">
        <f>VLOOKUP(C16,' Datos de Organizadores '!A3:M11,11)</f>
        <v>45627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0"/>
      <c r="P16" s="47"/>
    </row>
    <row r="17" spans="1:16" ht="18" customHeight="1" x14ac:dyDescent="0.2">
      <c r="A17" s="46"/>
      <c r="B17" s="30"/>
      <c r="C17" s="670" t="s">
        <v>25</v>
      </c>
      <c r="D17" s="671"/>
      <c r="E17" s="671"/>
      <c r="F17" s="671"/>
      <c r="G17" s="671"/>
      <c r="H17" s="671"/>
      <c r="I17" s="671"/>
      <c r="J17" s="671"/>
      <c r="K17" s="671"/>
      <c r="L17" s="671"/>
      <c r="M17" s="671"/>
      <c r="N17" s="672"/>
      <c r="O17" s="30"/>
      <c r="P17" s="47"/>
    </row>
    <row r="18" spans="1:16" ht="24.6" customHeight="1" x14ac:dyDescent="0.2">
      <c r="A18" s="46"/>
      <c r="B18" s="686" t="str">
        <f>VLOOKUP(C16,' Datos de Organizadores '!A3:J11,2)</f>
        <v>I EXTREME 4X4 BAZA</v>
      </c>
      <c r="C18" s="687"/>
      <c r="D18" s="687"/>
      <c r="E18" s="687"/>
      <c r="F18" s="687"/>
      <c r="G18" s="687"/>
      <c r="H18" s="687"/>
      <c r="I18" s="687"/>
      <c r="J18" s="687"/>
      <c r="K18" s="687"/>
      <c r="L18" s="687"/>
      <c r="M18" s="687"/>
      <c r="N18" s="687"/>
      <c r="O18" s="688"/>
      <c r="P18" s="47"/>
    </row>
    <row r="19" spans="1:16" ht="6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</row>
    <row r="20" spans="1:16" ht="18" customHeight="1" x14ac:dyDescent="0.2">
      <c r="A20" s="46"/>
      <c r="B20" s="30"/>
      <c r="C20" s="676" t="s">
        <v>23</v>
      </c>
      <c r="D20" s="677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30"/>
      <c r="P20" s="47"/>
    </row>
    <row r="21" spans="1:16" ht="18" customHeight="1" x14ac:dyDescent="0.2">
      <c r="A21" s="46"/>
      <c r="B21" s="689" t="s">
        <v>46</v>
      </c>
      <c r="C21" s="44" t="s">
        <v>43</v>
      </c>
      <c r="D21" s="669" t="str">
        <f>VLOOKUP(C16,' Datos de Organizadores '!A3:J11,3)</f>
        <v>C.D. MILLAN 4X4</v>
      </c>
      <c r="E21" s="669"/>
      <c r="F21" s="669"/>
      <c r="G21" s="669"/>
      <c r="H21" s="669"/>
      <c r="I21" s="669"/>
      <c r="J21" s="669"/>
      <c r="K21" s="669"/>
      <c r="L21" s="669"/>
      <c r="M21" s="669"/>
      <c r="N21" s="669"/>
      <c r="O21" s="669"/>
      <c r="P21" s="47"/>
    </row>
    <row r="22" spans="1:16" ht="18" customHeight="1" x14ac:dyDescent="0.2">
      <c r="A22" s="46"/>
      <c r="B22" s="689"/>
      <c r="C22" s="44" t="s">
        <v>2</v>
      </c>
      <c r="D22" s="669" t="str">
        <f>VLOOKUP(C16,' Datos de Organizadores '!A3:J11,4)</f>
        <v>C/ Colombianas, 2</v>
      </c>
      <c r="E22" s="669"/>
      <c r="F22" s="669"/>
      <c r="G22" s="669"/>
      <c r="H22" s="669"/>
      <c r="I22" s="669"/>
      <c r="J22" s="669"/>
      <c r="K22" s="669"/>
      <c r="L22" s="669"/>
      <c r="M22" s="669"/>
      <c r="N22" s="669"/>
      <c r="O22" s="669"/>
      <c r="P22" s="47"/>
    </row>
    <row r="23" spans="1:16" ht="18" customHeight="1" x14ac:dyDescent="0.2">
      <c r="A23" s="46"/>
      <c r="B23" s="689"/>
      <c r="C23" s="44" t="s">
        <v>44</v>
      </c>
      <c r="D23" s="40" t="str">
        <f>VLOOKUP(C16,' Datos de Organizadores '!A3:J11,5)</f>
        <v>29569</v>
      </c>
      <c r="E23" s="42" t="s">
        <v>21</v>
      </c>
      <c r="F23" s="690" t="str">
        <f>VLOOKUP(C16,' Datos de Organizadores '!A3:J11,6)</f>
        <v>PIZARRA</v>
      </c>
      <c r="G23" s="690"/>
      <c r="H23" s="690"/>
      <c r="I23" s="690"/>
      <c r="J23" s="690"/>
      <c r="K23" s="690"/>
      <c r="L23" s="690"/>
      <c r="M23" s="690"/>
      <c r="N23" s="690"/>
      <c r="O23" s="690"/>
      <c r="P23" s="47"/>
    </row>
    <row r="24" spans="1:16" ht="18" customHeight="1" x14ac:dyDescent="0.2">
      <c r="A24" s="46"/>
      <c r="B24" s="689"/>
      <c r="C24" s="44" t="s">
        <v>28</v>
      </c>
      <c r="D24" s="690" t="str">
        <f>IF(VLOOKUP($C$16,' Datos de Organizadores '!$A$3:$J$11,7)&lt;&gt;0,"("&amp;(VLOOKUP($C$16,' Datos de Organizadores '!$A$3:$J$11,7)&amp;")"),"")</f>
        <v>(MALAGA)</v>
      </c>
      <c r="E24" s="690"/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47"/>
    </row>
    <row r="25" spans="1:16" ht="18" customHeight="1" x14ac:dyDescent="0.2">
      <c r="A25" s="46"/>
      <c r="B25" s="689"/>
      <c r="C25" s="44" t="s">
        <v>17</v>
      </c>
      <c r="D25" s="41" t="str">
        <f>VLOOKUP(C16,' Datos de Organizadores '!A3:J11,8)</f>
        <v>639 334 947</v>
      </c>
      <c r="E25" s="43" t="s">
        <v>165</v>
      </c>
      <c r="F25" s="41">
        <f>VLOOKUP(C16,' Datos de Organizadores '!A3:J9,9)</f>
        <v>0</v>
      </c>
      <c r="G25" s="43" t="s">
        <v>18</v>
      </c>
      <c r="H25" s="678" t="str">
        <f>VLOOKUP(C16,' Datos de Organizadores '!A3:J11,10)</f>
        <v>inscripciones@faa.net</v>
      </c>
      <c r="I25" s="679"/>
      <c r="J25" s="679"/>
      <c r="K25" s="679"/>
      <c r="L25" s="679"/>
      <c r="M25" s="679"/>
      <c r="N25" s="679"/>
      <c r="O25" s="679"/>
      <c r="P25" s="47"/>
    </row>
    <row r="26" spans="1:16" ht="6" customHeight="1" x14ac:dyDescent="0.2">
      <c r="A26" s="46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47"/>
    </row>
    <row r="27" spans="1:16" ht="15.75" customHeight="1" x14ac:dyDescent="0.2">
      <c r="A27" s="46"/>
      <c r="B27" s="30"/>
      <c r="C27" s="673" t="s">
        <v>15</v>
      </c>
      <c r="D27" s="674"/>
      <c r="E27" s="674"/>
      <c r="F27" s="674"/>
      <c r="G27" s="674"/>
      <c r="H27" s="674"/>
      <c r="I27" s="674"/>
      <c r="J27" s="674"/>
      <c r="K27" s="674"/>
      <c r="L27" s="674"/>
      <c r="M27" s="674"/>
      <c r="N27" s="675"/>
      <c r="O27" s="30"/>
      <c r="P27" s="47"/>
    </row>
    <row r="28" spans="1:16" ht="20.100000000000001" customHeight="1" x14ac:dyDescent="0.2">
      <c r="A28" s="46"/>
      <c r="B28" s="657" t="s">
        <v>47</v>
      </c>
      <c r="C28" s="663" t="s">
        <v>16</v>
      </c>
      <c r="D28" s="663"/>
      <c r="E28" s="663"/>
      <c r="F28" s="663"/>
      <c r="G28" s="663"/>
      <c r="H28" s="663"/>
      <c r="I28" s="664"/>
      <c r="J28" s="665" t="s">
        <v>81</v>
      </c>
      <c r="K28" s="665"/>
      <c r="L28" s="665"/>
      <c r="M28" s="665" t="s">
        <v>82</v>
      </c>
      <c r="N28" s="665"/>
      <c r="O28" s="665"/>
      <c r="P28" s="47"/>
    </row>
    <row r="29" spans="1:16" ht="20.100000000000001" customHeight="1" x14ac:dyDescent="0.2">
      <c r="A29" s="46"/>
      <c r="B29" s="657"/>
      <c r="C29" s="652" t="s">
        <v>118</v>
      </c>
      <c r="D29" s="653"/>
      <c r="E29" s="653"/>
      <c r="F29" s="653"/>
      <c r="G29" s="653"/>
      <c r="H29" s="653"/>
      <c r="I29" s="653"/>
      <c r="J29" s="659">
        <f>VLOOKUP($C$16,' Datos de Organizadores '!$A$3:$M$11,13)</f>
        <v>180</v>
      </c>
      <c r="K29" s="660"/>
      <c r="L29" s="660"/>
      <c r="M29" s="659">
        <f>Derechos1+50</f>
        <v>230</v>
      </c>
      <c r="N29" s="660"/>
      <c r="O29" s="660"/>
      <c r="P29" s="47"/>
    </row>
    <row r="30" spans="1:16" ht="18" hidden="1" customHeight="1" x14ac:dyDescent="0.2">
      <c r="A30" s="46"/>
      <c r="B30" s="657"/>
      <c r="C30" s="654" t="s">
        <v>45</v>
      </c>
      <c r="D30" s="654"/>
      <c r="E30" s="654"/>
      <c r="F30" s="654"/>
      <c r="G30" s="654"/>
      <c r="H30" s="654"/>
      <c r="I30" s="654"/>
      <c r="J30" s="659">
        <v>0</v>
      </c>
      <c r="K30" s="660"/>
      <c r="L30" s="660"/>
      <c r="M30" s="660"/>
      <c r="N30" s="660"/>
      <c r="O30" s="660"/>
      <c r="P30" s="47"/>
    </row>
    <row r="31" spans="1:16" ht="18" customHeight="1" x14ac:dyDescent="0.2">
      <c r="A31" s="46"/>
      <c r="B31" s="657"/>
      <c r="C31" s="654" t="s">
        <v>163</v>
      </c>
      <c r="D31" s="654"/>
      <c r="E31" s="654"/>
      <c r="F31" s="654"/>
      <c r="G31" s="654"/>
      <c r="H31" s="654"/>
      <c r="I31" s="654"/>
      <c r="J31" s="661">
        <f>VLOOKUP($C$16,' Datos de Organizadores '!$A$3:$M$11,12)</f>
        <v>45621</v>
      </c>
      <c r="K31" s="661"/>
      <c r="L31" s="662"/>
      <c r="M31" s="649"/>
      <c r="N31" s="650"/>
      <c r="O31" s="651"/>
      <c r="P31" s="47"/>
    </row>
    <row r="32" spans="1:16" ht="18" hidden="1" customHeight="1" x14ac:dyDescent="0.2">
      <c r="A32" s="46"/>
      <c r="B32" s="657"/>
      <c r="C32" s="654"/>
      <c r="D32" s="654"/>
      <c r="E32" s="654"/>
      <c r="F32" s="654"/>
      <c r="G32" s="654"/>
      <c r="H32" s="654"/>
      <c r="I32" s="654"/>
      <c r="J32" s="658">
        <v>0</v>
      </c>
      <c r="K32" s="658"/>
      <c r="L32" s="659"/>
      <c r="M32" s="649"/>
      <c r="N32" s="650"/>
      <c r="O32" s="651"/>
      <c r="P32" s="47"/>
    </row>
    <row r="33" spans="1:16" ht="6.7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</row>
    <row r="34" spans="1:16" ht="20.100000000000001" customHeight="1" x14ac:dyDescent="0.2">
      <c r="A34" s="46"/>
      <c r="B34" s="655" t="s">
        <v>48</v>
      </c>
      <c r="C34" s="656"/>
      <c r="D34" s="656"/>
      <c r="E34" s="656"/>
      <c r="F34" s="656"/>
      <c r="G34" s="656"/>
      <c r="H34" s="66" t="s">
        <v>159</v>
      </c>
      <c r="I34" s="647" t="s">
        <v>162</v>
      </c>
      <c r="J34" s="648"/>
      <c r="K34" s="67" t="s">
        <v>161</v>
      </c>
      <c r="L34" s="647" t="s">
        <v>160</v>
      </c>
      <c r="M34" s="648"/>
      <c r="N34" s="648"/>
      <c r="O34" s="648"/>
      <c r="P34" s="47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zoomScale="130" zoomScaleNormal="130"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B6" sqref="B6:M7"/>
    </sheetView>
  </sheetViews>
  <sheetFormatPr baseColWidth="10" defaultRowHeight="12.75" x14ac:dyDescent="0.2"/>
  <cols>
    <col min="1" max="1" width="3.7109375" style="2" customWidth="1"/>
    <col min="2" max="2" width="36" style="1" customWidth="1"/>
    <col min="3" max="3" width="29" style="1" customWidth="1"/>
    <col min="4" max="4" width="30.28515625" style="1" customWidth="1"/>
    <col min="5" max="5" width="6.7109375" style="2" bestFit="1" customWidth="1"/>
    <col min="6" max="6" width="17.42578125" style="1" customWidth="1"/>
    <col min="7" max="7" width="10.42578125" style="193" customWidth="1"/>
    <col min="8" max="9" width="13.7109375" style="193" customWidth="1"/>
    <col min="10" max="10" width="30.7109375" style="193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34" customWidth="1"/>
    <col min="17" max="17" width="13.140625" style="35" customWidth="1"/>
    <col min="18" max="18" width="18.28515625" style="34" customWidth="1"/>
    <col min="19" max="19" width="16.42578125" style="34" customWidth="1"/>
    <col min="20" max="20" width="19.42578125" customWidth="1"/>
    <col min="22" max="22" width="11.42578125" style="162" customWidth="1"/>
    <col min="23" max="23" width="12.28515625" style="162" bestFit="1" customWidth="1"/>
  </cols>
  <sheetData>
    <row r="1" spans="1:23" ht="30" customHeight="1" x14ac:dyDescent="0.2">
      <c r="A1" s="705" t="s">
        <v>33</v>
      </c>
      <c r="B1" s="705"/>
      <c r="C1" s="705"/>
      <c r="D1" s="705"/>
      <c r="E1" s="705"/>
      <c r="F1" s="705"/>
      <c r="G1" s="705"/>
      <c r="H1" s="705"/>
      <c r="I1" s="705"/>
      <c r="J1" s="705"/>
      <c r="K1" s="706" t="s">
        <v>63</v>
      </c>
      <c r="L1" s="707"/>
      <c r="M1" s="708"/>
      <c r="N1" s="87"/>
      <c r="O1" s="87"/>
    </row>
    <row r="2" spans="1:23" s="3" customFormat="1" ht="18" customHeight="1" x14ac:dyDescent="0.2">
      <c r="A2" s="176" t="s">
        <v>24</v>
      </c>
      <c r="B2" s="176" t="s">
        <v>25</v>
      </c>
      <c r="C2" s="176" t="s">
        <v>26</v>
      </c>
      <c r="D2" s="176" t="s">
        <v>2</v>
      </c>
      <c r="E2" s="176" t="s">
        <v>27</v>
      </c>
      <c r="F2" s="176" t="s">
        <v>20</v>
      </c>
      <c r="G2" s="188" t="s">
        <v>28</v>
      </c>
      <c r="H2" s="188" t="s">
        <v>17</v>
      </c>
      <c r="I2" s="188" t="s">
        <v>22</v>
      </c>
      <c r="J2" s="188" t="s">
        <v>29</v>
      </c>
      <c r="K2" s="176" t="s">
        <v>80</v>
      </c>
      <c r="L2" s="176" t="s">
        <v>81</v>
      </c>
      <c r="M2" s="176" t="s">
        <v>195</v>
      </c>
      <c r="N2" s="88"/>
      <c r="O2" s="88"/>
      <c r="P2" s="36"/>
      <c r="Q2" s="37"/>
      <c r="R2" s="36"/>
      <c r="S2" s="36"/>
      <c r="V2" s="163"/>
      <c r="W2" s="163"/>
    </row>
    <row r="3" spans="1:23" s="175" customFormat="1" ht="15.75" customHeight="1" x14ac:dyDescent="0.25">
      <c r="A3" s="173">
        <v>1</v>
      </c>
      <c r="B3" s="230" t="s">
        <v>331</v>
      </c>
      <c r="C3" s="231" t="s">
        <v>332</v>
      </c>
      <c r="D3" s="232" t="s">
        <v>333</v>
      </c>
      <c r="E3" s="233" t="s">
        <v>334</v>
      </c>
      <c r="F3" s="231" t="s">
        <v>335</v>
      </c>
      <c r="G3" s="231" t="s">
        <v>336</v>
      </c>
      <c r="H3" s="234" t="s">
        <v>337</v>
      </c>
      <c r="I3" s="235"/>
      <c r="J3" s="236" t="s">
        <v>328</v>
      </c>
      <c r="K3" s="237">
        <v>45361</v>
      </c>
      <c r="L3" s="238">
        <v>45352</v>
      </c>
      <c r="M3" s="239">
        <v>180</v>
      </c>
      <c r="N3" s="172"/>
      <c r="O3" s="172"/>
      <c r="P3" s="171">
        <f>' Derechos de Inscripción '!C16</f>
        <v>5</v>
      </c>
      <c r="Q3" s="171" t="s">
        <v>37</v>
      </c>
      <c r="R3" s="171"/>
      <c r="S3" s="171"/>
    </row>
    <row r="4" spans="1:23" s="175" customFormat="1" ht="15.75" customHeight="1" x14ac:dyDescent="0.25">
      <c r="A4" s="173">
        <v>2</v>
      </c>
      <c r="B4" s="230" t="s">
        <v>338</v>
      </c>
      <c r="C4" s="231" t="s">
        <v>339</v>
      </c>
      <c r="D4" s="232" t="s">
        <v>340</v>
      </c>
      <c r="E4" s="233" t="s">
        <v>341</v>
      </c>
      <c r="F4" s="231" t="s">
        <v>342</v>
      </c>
      <c r="G4" s="231" t="s">
        <v>336</v>
      </c>
      <c r="H4" s="234" t="s">
        <v>343</v>
      </c>
      <c r="I4" s="235"/>
      <c r="J4" s="236" t="s">
        <v>328</v>
      </c>
      <c r="K4" s="237">
        <v>45409</v>
      </c>
      <c r="L4" s="238">
        <v>45401</v>
      </c>
      <c r="M4" s="239">
        <v>180</v>
      </c>
      <c r="N4" s="172"/>
      <c r="O4" s="172"/>
      <c r="P4" s="173">
        <v>1</v>
      </c>
      <c r="Q4" s="171" t="s">
        <v>38</v>
      </c>
      <c r="R4" s="171">
        <v>0</v>
      </c>
      <c r="S4" s="171"/>
      <c r="T4" s="175" t="str">
        <f>IF(Blanco=TRUE,"¡¡¡ ATENCIÓN !!! DATOS OCULTOS","ESTADO NORMAL (Todos los datos visibles)")</f>
        <v>ESTADO NORMAL (Todos los datos visibles)</v>
      </c>
    </row>
    <row r="5" spans="1:23" s="175" customFormat="1" ht="15.75" customHeight="1" x14ac:dyDescent="0.25">
      <c r="A5" s="173">
        <v>3</v>
      </c>
      <c r="B5" s="230" t="s">
        <v>360</v>
      </c>
      <c r="C5" s="231" t="s">
        <v>332</v>
      </c>
      <c r="D5" s="232" t="s">
        <v>333</v>
      </c>
      <c r="E5" s="233" t="s">
        <v>334</v>
      </c>
      <c r="F5" s="231" t="s">
        <v>335</v>
      </c>
      <c r="G5" s="231" t="s">
        <v>336</v>
      </c>
      <c r="H5" s="234" t="s">
        <v>337</v>
      </c>
      <c r="I5" s="235"/>
      <c r="J5" s="236" t="s">
        <v>328</v>
      </c>
      <c r="K5" s="237">
        <v>45557</v>
      </c>
      <c r="L5" s="237">
        <v>45551</v>
      </c>
      <c r="M5" s="239">
        <v>180</v>
      </c>
      <c r="N5" s="172"/>
      <c r="O5" s="172"/>
      <c r="P5" s="171" t="b">
        <v>0</v>
      </c>
      <c r="Q5" s="171" t="s">
        <v>35</v>
      </c>
      <c r="R5" s="171" t="b">
        <f>IF(Blanco=TRUE,FALSE,IF(Shakedown=TRUE,#N/A,FALSE))</f>
        <v>0</v>
      </c>
      <c r="S5" s="171"/>
      <c r="T5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75" customFormat="1" ht="15.75" customHeight="1" x14ac:dyDescent="0.25">
      <c r="A6" s="173">
        <v>4</v>
      </c>
      <c r="B6" s="230" t="s">
        <v>363</v>
      </c>
      <c r="C6" s="231" t="s">
        <v>332</v>
      </c>
      <c r="D6" s="232" t="s">
        <v>333</v>
      </c>
      <c r="E6" s="233" t="s">
        <v>334</v>
      </c>
      <c r="F6" s="231" t="s">
        <v>335</v>
      </c>
      <c r="G6" s="231" t="s">
        <v>336</v>
      </c>
      <c r="H6" s="234" t="s">
        <v>337</v>
      </c>
      <c r="I6" s="235"/>
      <c r="J6" s="236" t="s">
        <v>328</v>
      </c>
      <c r="K6" s="237">
        <v>45606</v>
      </c>
      <c r="L6" s="237">
        <v>45600</v>
      </c>
      <c r="M6" s="239">
        <v>180</v>
      </c>
      <c r="N6" s="172"/>
      <c r="O6" s="172"/>
      <c r="P6" s="171" t="b">
        <v>0</v>
      </c>
      <c r="Q6" s="171" t="s">
        <v>35</v>
      </c>
      <c r="R6" s="171" t="b">
        <f>IF(Blanco=TRUE,FALSE,IF(Shakedown=TRUE,#N/A,FALSE))</f>
        <v>0</v>
      </c>
      <c r="S6" s="171"/>
      <c r="T6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7" spans="1:23" s="175" customFormat="1" ht="15.75" customHeight="1" x14ac:dyDescent="0.25">
      <c r="A7" s="173">
        <v>5</v>
      </c>
      <c r="B7" s="230" t="s">
        <v>364</v>
      </c>
      <c r="C7" s="231" t="s">
        <v>332</v>
      </c>
      <c r="D7" s="232" t="s">
        <v>333</v>
      </c>
      <c r="E7" s="233" t="s">
        <v>334</v>
      </c>
      <c r="F7" s="231" t="s">
        <v>335</v>
      </c>
      <c r="G7" s="231" t="s">
        <v>336</v>
      </c>
      <c r="H7" s="234" t="s">
        <v>337</v>
      </c>
      <c r="I7" s="235"/>
      <c r="J7" s="236" t="s">
        <v>328</v>
      </c>
      <c r="K7" s="237">
        <v>45627</v>
      </c>
      <c r="L7" s="237">
        <v>45621</v>
      </c>
      <c r="M7" s="239">
        <v>180</v>
      </c>
      <c r="N7" s="172"/>
      <c r="O7" s="172"/>
      <c r="P7" s="171" t="b">
        <v>0</v>
      </c>
      <c r="Q7" s="171" t="s">
        <v>35</v>
      </c>
      <c r="R7" s="171" t="b">
        <f>IF(Blanco=TRUE,FALSE,IF(Shakedown=TRUE,#N/A,FALSE))</f>
        <v>0</v>
      </c>
      <c r="S7" s="171"/>
      <c r="T7" s="17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8" spans="1:23" s="175" customFormat="1" ht="15.75" customHeight="1" x14ac:dyDescent="0.25">
      <c r="A8" s="173">
        <v>6</v>
      </c>
      <c r="B8" s="230" t="s">
        <v>353</v>
      </c>
      <c r="C8" s="231" t="s">
        <v>332</v>
      </c>
      <c r="D8" s="232" t="s">
        <v>333</v>
      </c>
      <c r="E8" s="233" t="s">
        <v>334</v>
      </c>
      <c r="F8" s="231" t="s">
        <v>335</v>
      </c>
      <c r="G8" s="231" t="s">
        <v>336</v>
      </c>
      <c r="H8" s="234" t="s">
        <v>337</v>
      </c>
      <c r="I8" s="235"/>
      <c r="J8" s="236" t="s">
        <v>328</v>
      </c>
      <c r="K8" s="237">
        <v>45389</v>
      </c>
      <c r="L8" s="238">
        <v>45380</v>
      </c>
      <c r="M8" s="239">
        <v>80</v>
      </c>
      <c r="N8" s="172"/>
      <c r="O8" s="172"/>
      <c r="P8" s="171" t="b">
        <v>0</v>
      </c>
      <c r="Q8" s="171" t="s">
        <v>36</v>
      </c>
      <c r="R8" s="171" t="b">
        <f>IF(Blanco=TRUE,FALSE,IF(Auxiliar=TRUE,#N/A,FALSE))</f>
        <v>0</v>
      </c>
      <c r="S8" s="171"/>
    </row>
    <row r="9" spans="1:23" s="175" customFormat="1" ht="15.75" customHeight="1" x14ac:dyDescent="0.25">
      <c r="A9" s="173">
        <v>7</v>
      </c>
      <c r="B9" s="230" t="s">
        <v>354</v>
      </c>
      <c r="C9" s="231" t="s">
        <v>332</v>
      </c>
      <c r="D9" s="232" t="s">
        <v>333</v>
      </c>
      <c r="E9" s="233" t="s">
        <v>334</v>
      </c>
      <c r="F9" s="231" t="s">
        <v>335</v>
      </c>
      <c r="G9" s="231" t="s">
        <v>336</v>
      </c>
      <c r="H9" s="234" t="s">
        <v>337</v>
      </c>
      <c r="I9" s="235"/>
      <c r="J9" s="236" t="s">
        <v>328</v>
      </c>
      <c r="K9" s="237">
        <v>45571</v>
      </c>
      <c r="L9" s="238">
        <v>45592</v>
      </c>
      <c r="M9" s="239">
        <v>80</v>
      </c>
      <c r="N9" s="174"/>
      <c r="O9" s="174"/>
      <c r="P9" s="171" t="b">
        <v>0</v>
      </c>
      <c r="Q9" s="171" t="s">
        <v>123</v>
      </c>
      <c r="R9" s="171" t="b">
        <f>IF(Blanco=TRUE,FALSE,IF(Trofeo7=TRUE,#N/A,FALSE))</f>
        <v>0</v>
      </c>
      <c r="S9" s="171"/>
    </row>
    <row r="10" spans="1:23" s="175" customFormat="1" ht="15.75" customHeight="1" x14ac:dyDescent="0.25">
      <c r="A10" s="173">
        <v>8</v>
      </c>
      <c r="B10" s="230" t="s">
        <v>355</v>
      </c>
      <c r="C10" s="231" t="s">
        <v>332</v>
      </c>
      <c r="D10" s="232" t="s">
        <v>333</v>
      </c>
      <c r="E10" s="233" t="s">
        <v>334</v>
      </c>
      <c r="F10" s="231" t="s">
        <v>335</v>
      </c>
      <c r="G10" s="231" t="s">
        <v>336</v>
      </c>
      <c r="H10" s="234" t="s">
        <v>337</v>
      </c>
      <c r="I10" s="235"/>
      <c r="J10" s="236" t="s">
        <v>328</v>
      </c>
      <c r="K10" s="237">
        <v>45641</v>
      </c>
      <c r="L10" s="238">
        <v>45632</v>
      </c>
      <c r="M10" s="239">
        <v>80</v>
      </c>
      <c r="N10" s="174"/>
      <c r="O10" s="174"/>
      <c r="P10" s="171" t="b">
        <v>1</v>
      </c>
      <c r="Q10" s="171" t="s">
        <v>124</v>
      </c>
      <c r="R10" s="171" t="e">
        <f>IF(Blanco=TRUE,FALSE,IF(Trofeo8=TRUE,#N/A,FALSE))</f>
        <v>#N/A</v>
      </c>
      <c r="S10" s="171"/>
    </row>
    <row r="11" spans="1:23" ht="15.75" customHeight="1" x14ac:dyDescent="0.25">
      <c r="A11" s="173">
        <v>9</v>
      </c>
      <c r="B11" s="230"/>
      <c r="C11" s="231"/>
      <c r="D11" s="232"/>
      <c r="E11" s="233"/>
      <c r="F11" s="231"/>
      <c r="G11" s="231"/>
      <c r="H11" s="234"/>
      <c r="I11" s="235"/>
      <c r="J11" s="236"/>
      <c r="K11" s="237"/>
      <c r="L11" s="238"/>
      <c r="M11" s="239"/>
      <c r="N11" s="71"/>
      <c r="O11" s="71"/>
      <c r="P11" s="34" t="b">
        <v>0</v>
      </c>
      <c r="Q11" s="35" t="s">
        <v>60</v>
      </c>
      <c r="R11" s="34" t="b">
        <f>IF(Blanco=TRUE,FALSE,IF(Trofeo9=TRUE,#N/A,FALSE))</f>
        <v>0</v>
      </c>
    </row>
    <row r="12" spans="1:23" ht="15.75" customHeight="1" x14ac:dyDescent="0.2">
      <c r="A12" s="68">
        <v>10</v>
      </c>
      <c r="B12" s="240"/>
      <c r="C12" s="240"/>
      <c r="D12" s="240"/>
      <c r="E12" s="241"/>
      <c r="F12" s="240"/>
      <c r="G12" s="242"/>
      <c r="H12" s="242"/>
      <c r="I12" s="242"/>
      <c r="J12" s="242"/>
      <c r="K12" s="243"/>
      <c r="L12" s="243"/>
      <c r="M12" s="243"/>
      <c r="N12" s="71"/>
      <c r="O12" s="71"/>
      <c r="P12" s="34" t="b">
        <v>0</v>
      </c>
      <c r="Q12" s="35" t="s">
        <v>61</v>
      </c>
      <c r="R12" s="34" t="b">
        <f>IF(Blanco=TRUE,FALSE,IF(Trofeo10=TRUE,#N/A,FALSE))</f>
        <v>0</v>
      </c>
    </row>
    <row r="13" spans="1:23" x14ac:dyDescent="0.2">
      <c r="C13" s="69"/>
      <c r="D13" s="69"/>
      <c r="E13" s="70"/>
      <c r="F13" s="69"/>
      <c r="G13" s="191"/>
      <c r="H13" s="191"/>
      <c r="I13" s="191"/>
      <c r="J13" s="192"/>
      <c r="L13" s="102" t="s">
        <v>102</v>
      </c>
      <c r="P13" s="34" t="b">
        <v>0</v>
      </c>
      <c r="Q13" s="35" t="s">
        <v>39</v>
      </c>
      <c r="R13" s="34" t="b">
        <f>IF(Blanco=TRUE,FALSE,IF(España=TRUE,#N/A,FALSE))</f>
        <v>0</v>
      </c>
    </row>
    <row r="14" spans="1:23" x14ac:dyDescent="0.2">
      <c r="L14" s="102" t="s">
        <v>40</v>
      </c>
      <c r="P14" s="34" t="b">
        <v>0</v>
      </c>
      <c r="Q14" s="35" t="s">
        <v>40</v>
      </c>
      <c r="R14" s="34" t="b">
        <f>IF(Blanco=TRUE,FALSE,IF(Autonomico=TRUE,#N/A,FALSE))</f>
        <v>0</v>
      </c>
    </row>
    <row r="15" spans="1:23" x14ac:dyDescent="0.2">
      <c r="L15" s="102" t="s">
        <v>101</v>
      </c>
      <c r="P15" s="34" t="b">
        <v>0</v>
      </c>
      <c r="Q15" s="35" t="s">
        <v>41</v>
      </c>
      <c r="R15" s="34" t="b">
        <f>IF(Blanco=TRUE,FALSE,IF(Clasicos=TRUE,#N/A,FALSE))</f>
        <v>0</v>
      </c>
    </row>
    <row r="16" spans="1:23" x14ac:dyDescent="0.2">
      <c r="P16" s="101" t="b">
        <v>0</v>
      </c>
      <c r="Q16" s="35" t="s">
        <v>53</v>
      </c>
    </row>
    <row r="17" spans="2:24" x14ac:dyDescent="0.2">
      <c r="P17" s="34" t="b">
        <v>0</v>
      </c>
      <c r="Q17" s="35" t="s">
        <v>62</v>
      </c>
      <c r="R17" s="34" t="str">
        <f>IF(IVA=TRUE,16/100,"")</f>
        <v/>
      </c>
    </row>
    <row r="18" spans="2:24" x14ac:dyDescent="0.2">
      <c r="P18" s="34">
        <v>2</v>
      </c>
      <c r="Q18" s="35" t="s">
        <v>42</v>
      </c>
    </row>
    <row r="20" spans="2:24" x14ac:dyDescent="0.2">
      <c r="P20" s="34">
        <v>1</v>
      </c>
      <c r="Q20" s="35">
        <v>1</v>
      </c>
      <c r="R20" s="34" t="s">
        <v>86</v>
      </c>
      <c r="T20" t="s">
        <v>91</v>
      </c>
    </row>
    <row r="21" spans="2:24" ht="15" x14ac:dyDescent="0.25">
      <c r="B21" s="226" t="s">
        <v>313</v>
      </c>
      <c r="C21" s="178" t="s">
        <v>308</v>
      </c>
      <c r="D21" s="185" t="s">
        <v>309</v>
      </c>
      <c r="E21" s="180" t="s">
        <v>310</v>
      </c>
      <c r="F21" s="178" t="s">
        <v>107</v>
      </c>
      <c r="G21" s="178" t="s">
        <v>107</v>
      </c>
      <c r="H21" s="225" t="s">
        <v>311</v>
      </c>
      <c r="I21" s="181"/>
      <c r="J21" s="182" t="s">
        <v>312</v>
      </c>
      <c r="K21" s="172">
        <v>45031</v>
      </c>
      <c r="L21" s="194">
        <f>K21-8</f>
        <v>45023</v>
      </c>
      <c r="M21" s="173">
        <v>250</v>
      </c>
      <c r="Q21" s="35">
        <v>2</v>
      </c>
      <c r="R21" s="34" t="s">
        <v>87</v>
      </c>
      <c r="T21" t="s">
        <v>92</v>
      </c>
    </row>
    <row r="22" spans="2:24" ht="15" x14ac:dyDescent="0.25">
      <c r="B22" s="227" t="s">
        <v>314</v>
      </c>
      <c r="C22" s="178" t="s">
        <v>243</v>
      </c>
      <c r="D22" s="178" t="s">
        <v>244</v>
      </c>
      <c r="E22" s="180" t="s">
        <v>245</v>
      </c>
      <c r="F22" s="178" t="s">
        <v>246</v>
      </c>
      <c r="G22" s="178" t="s">
        <v>209</v>
      </c>
      <c r="H22" s="177">
        <v>619054318</v>
      </c>
      <c r="I22" s="183"/>
      <c r="J22" s="208" t="s">
        <v>247</v>
      </c>
      <c r="K22" s="89">
        <v>45072</v>
      </c>
      <c r="L22" s="194">
        <f>K22-7</f>
        <v>45065</v>
      </c>
      <c r="M22" s="173">
        <v>250</v>
      </c>
      <c r="Q22" s="35">
        <v>3</v>
      </c>
      <c r="R22" s="34" t="s">
        <v>88</v>
      </c>
      <c r="T22" t="s">
        <v>93</v>
      </c>
    </row>
    <row r="23" spans="2:24" ht="30" x14ac:dyDescent="0.25">
      <c r="B23" s="227" t="s">
        <v>321</v>
      </c>
      <c r="C23" s="178" t="s">
        <v>200</v>
      </c>
      <c r="D23" s="178" t="s">
        <v>201</v>
      </c>
      <c r="E23" s="180" t="s">
        <v>202</v>
      </c>
      <c r="F23" s="178" t="s">
        <v>107</v>
      </c>
      <c r="G23" s="178" t="s">
        <v>107</v>
      </c>
      <c r="H23" s="177" t="s">
        <v>203</v>
      </c>
      <c r="I23" s="183" t="s">
        <v>204</v>
      </c>
      <c r="J23" s="190" t="s">
        <v>213</v>
      </c>
      <c r="K23" s="224">
        <v>45199</v>
      </c>
      <c r="L23" s="194">
        <f>K23-8</f>
        <v>45191</v>
      </c>
      <c r="M23" s="173">
        <v>250</v>
      </c>
      <c r="Q23" s="35">
        <v>4</v>
      </c>
      <c r="R23" s="34" t="s">
        <v>89</v>
      </c>
      <c r="T23" t="s">
        <v>94</v>
      </c>
    </row>
    <row r="24" spans="2:24" ht="15" x14ac:dyDescent="0.25">
      <c r="B24" s="227" t="s">
        <v>315</v>
      </c>
      <c r="C24" s="183" t="s">
        <v>211</v>
      </c>
      <c r="D24" s="178" t="s">
        <v>235</v>
      </c>
      <c r="E24" s="180" t="s">
        <v>237</v>
      </c>
      <c r="F24" s="178" t="s">
        <v>236</v>
      </c>
      <c r="G24" s="178" t="s">
        <v>212</v>
      </c>
      <c r="H24" s="177" t="s">
        <v>238</v>
      </c>
      <c r="I24" s="183"/>
      <c r="J24" s="184" t="s">
        <v>276</v>
      </c>
      <c r="K24" s="89">
        <v>45212</v>
      </c>
      <c r="L24" s="194">
        <f>K24-7</f>
        <v>45205</v>
      </c>
      <c r="M24" s="173">
        <v>250</v>
      </c>
      <c r="Q24" s="35">
        <v>5</v>
      </c>
      <c r="R24" s="34" t="s">
        <v>90</v>
      </c>
      <c r="T24" t="s">
        <v>95</v>
      </c>
    </row>
    <row r="25" spans="2:24" ht="15" x14ac:dyDescent="0.25">
      <c r="B25" s="226" t="s">
        <v>320</v>
      </c>
      <c r="C25" s="175" t="s">
        <v>322</v>
      </c>
      <c r="D25" s="228" t="s">
        <v>316</v>
      </c>
      <c r="E25" s="175">
        <v>14300</v>
      </c>
      <c r="F25" s="175" t="s">
        <v>317</v>
      </c>
      <c r="G25" s="175" t="s">
        <v>318</v>
      </c>
      <c r="H25" s="175" t="s">
        <v>323</v>
      </c>
      <c r="I25" s="175"/>
      <c r="J25" s="229" t="s">
        <v>319</v>
      </c>
      <c r="K25" s="224">
        <v>45233</v>
      </c>
      <c r="L25" s="194">
        <f>K25-7</f>
        <v>45226</v>
      </c>
      <c r="M25" s="173">
        <v>250</v>
      </c>
    </row>
    <row r="26" spans="2:24" ht="15" x14ac:dyDescent="0.25">
      <c r="B26" s="177" t="s">
        <v>248</v>
      </c>
      <c r="C26" s="183" t="s">
        <v>211</v>
      </c>
      <c r="D26" s="178" t="s">
        <v>235</v>
      </c>
      <c r="E26" s="180" t="s">
        <v>237</v>
      </c>
      <c r="F26" s="178" t="s">
        <v>236</v>
      </c>
      <c r="G26" s="178" t="s">
        <v>212</v>
      </c>
      <c r="H26" s="177" t="s">
        <v>238</v>
      </c>
      <c r="I26" s="183"/>
      <c r="J26" s="184" t="s">
        <v>276</v>
      </c>
    </row>
    <row r="27" spans="2:24" ht="15" x14ac:dyDescent="0.25">
      <c r="B27" s="183" t="s">
        <v>249</v>
      </c>
      <c r="C27" s="178" t="s">
        <v>199</v>
      </c>
      <c r="D27" s="178" t="s">
        <v>216</v>
      </c>
      <c r="E27" s="180" t="s">
        <v>217</v>
      </c>
      <c r="F27" s="178" t="s">
        <v>218</v>
      </c>
      <c r="G27" s="178" t="s">
        <v>218</v>
      </c>
      <c r="H27" s="177">
        <v>633279910</v>
      </c>
      <c r="I27" s="183"/>
      <c r="J27" s="207" t="s">
        <v>278</v>
      </c>
      <c r="N27" s="95">
        <v>1</v>
      </c>
      <c r="O27" s="95" t="s">
        <v>109</v>
      </c>
      <c r="P27" s="95"/>
    </row>
    <row r="28" spans="2:24" ht="15" x14ac:dyDescent="0.25">
      <c r="B28" s="177"/>
      <c r="C28" s="178"/>
      <c r="D28" s="179"/>
      <c r="E28" s="180"/>
      <c r="F28" s="178"/>
      <c r="G28" s="178"/>
      <c r="H28" s="179"/>
      <c r="I28" s="181"/>
      <c r="J28" s="182"/>
      <c r="K28" s="172"/>
      <c r="L28" s="195"/>
      <c r="M28" s="173"/>
      <c r="N28" s="95"/>
      <c r="O28" s="100"/>
      <c r="P28" s="95"/>
    </row>
    <row r="29" spans="2:24" ht="15" x14ac:dyDescent="0.25">
      <c r="B29" s="177" t="s">
        <v>297</v>
      </c>
      <c r="C29" s="178" t="s">
        <v>225</v>
      </c>
      <c r="D29" s="185" t="s">
        <v>226</v>
      </c>
      <c r="E29" s="180" t="s">
        <v>227</v>
      </c>
      <c r="F29" s="178" t="s">
        <v>198</v>
      </c>
      <c r="G29" s="178" t="s">
        <v>107</v>
      </c>
      <c r="H29" s="185">
        <v>651863982</v>
      </c>
      <c r="I29" s="181"/>
      <c r="J29" s="186" t="s">
        <v>228</v>
      </c>
      <c r="N29" s="95"/>
      <c r="O29" s="100"/>
      <c r="P29" s="95"/>
      <c r="V29" s="110" t="s">
        <v>173</v>
      </c>
      <c r="W29" s="110">
        <v>1</v>
      </c>
      <c r="X29" s="113"/>
    </row>
    <row r="30" spans="2:24" ht="15" x14ac:dyDescent="0.25">
      <c r="B30" s="177" t="s">
        <v>287</v>
      </c>
      <c r="C30" s="209" t="s">
        <v>219</v>
      </c>
      <c r="D30" s="189" t="s">
        <v>220</v>
      </c>
      <c r="E30" s="189" t="s">
        <v>221</v>
      </c>
      <c r="F30" s="189" t="s">
        <v>222</v>
      </c>
      <c r="G30" s="189" t="s">
        <v>222</v>
      </c>
      <c r="H30" s="189" t="s">
        <v>223</v>
      </c>
      <c r="I30" s="189"/>
      <c r="J30" s="189" t="s">
        <v>224</v>
      </c>
      <c r="P30" s="96" t="s">
        <v>13</v>
      </c>
      <c r="Q30" s="166" t="s">
        <v>13</v>
      </c>
      <c r="V30" s="113">
        <v>1</v>
      </c>
      <c r="W30" s="216" t="s">
        <v>185</v>
      </c>
      <c r="X30" s="110"/>
    </row>
    <row r="31" spans="2:24" ht="30" x14ac:dyDescent="0.25">
      <c r="B31" s="177" t="s">
        <v>288</v>
      </c>
      <c r="C31" s="178" t="s">
        <v>200</v>
      </c>
      <c r="D31" s="178" t="s">
        <v>201</v>
      </c>
      <c r="E31" s="180" t="s">
        <v>202</v>
      </c>
      <c r="F31" s="178" t="s">
        <v>107</v>
      </c>
      <c r="G31" s="178" t="s">
        <v>107</v>
      </c>
      <c r="H31" s="177" t="s">
        <v>203</v>
      </c>
      <c r="I31" s="183" t="s">
        <v>204</v>
      </c>
      <c r="J31" s="190" t="s">
        <v>213</v>
      </c>
      <c r="K31" s="172"/>
      <c r="L31" s="195"/>
      <c r="M31" s="173"/>
      <c r="P31" s="99">
        <v>1</v>
      </c>
      <c r="Q31" s="167" t="str">
        <f>VLOOKUP(P31,K41:M54,3)</f>
        <v xml:space="preserve"> </v>
      </c>
      <c r="V31" s="113">
        <v>2</v>
      </c>
      <c r="W31" s="113" t="s">
        <v>175</v>
      </c>
      <c r="X31" s="113" t="s">
        <v>104</v>
      </c>
    </row>
    <row r="32" spans="2:24" ht="15" x14ac:dyDescent="0.25">
      <c r="B32" s="177" t="s">
        <v>289</v>
      </c>
      <c r="C32" s="178" t="s">
        <v>243</v>
      </c>
      <c r="D32" s="178" t="s">
        <v>244</v>
      </c>
      <c r="E32" s="180" t="s">
        <v>245</v>
      </c>
      <c r="F32" s="178" t="s">
        <v>246</v>
      </c>
      <c r="G32" s="178" t="s">
        <v>209</v>
      </c>
      <c r="H32" s="177">
        <v>619054318</v>
      </c>
      <c r="I32" s="183"/>
      <c r="J32" s="208" t="s">
        <v>247</v>
      </c>
      <c r="P32" s="165" t="s">
        <v>166</v>
      </c>
      <c r="V32" s="113">
        <v>3</v>
      </c>
      <c r="W32" s="113" t="s">
        <v>176</v>
      </c>
      <c r="X32" s="113" t="s">
        <v>103</v>
      </c>
    </row>
    <row r="33" spans="2:24" ht="30" x14ac:dyDescent="0.25">
      <c r="B33" s="177" t="s">
        <v>295</v>
      </c>
      <c r="C33" s="178" t="s">
        <v>200</v>
      </c>
      <c r="D33" s="178" t="s">
        <v>201</v>
      </c>
      <c r="E33" s="180" t="s">
        <v>202</v>
      </c>
      <c r="F33" s="178" t="s">
        <v>107</v>
      </c>
      <c r="G33" s="178" t="s">
        <v>107</v>
      </c>
      <c r="H33" s="177" t="s">
        <v>203</v>
      </c>
      <c r="I33" s="183" t="s">
        <v>204</v>
      </c>
      <c r="J33" s="190" t="s">
        <v>213</v>
      </c>
      <c r="K33" s="175"/>
      <c r="L33" s="194"/>
      <c r="M33" s="175"/>
      <c r="P33" s="165">
        <f>VLOOKUP(P31,K41:O54,4)</f>
        <v>0</v>
      </c>
      <c r="V33" s="113">
        <v>4</v>
      </c>
      <c r="W33" s="113" t="s">
        <v>177</v>
      </c>
      <c r="X33" s="113" t="s">
        <v>171</v>
      </c>
    </row>
    <row r="34" spans="2:24" ht="15" x14ac:dyDescent="0.25">
      <c r="B34" s="210" t="s">
        <v>290</v>
      </c>
      <c r="C34" s="178" t="s">
        <v>205</v>
      </c>
      <c r="D34" s="185" t="s">
        <v>206</v>
      </c>
      <c r="E34" s="180" t="s">
        <v>207</v>
      </c>
      <c r="F34" s="178" t="s">
        <v>208</v>
      </c>
      <c r="G34" s="178" t="s">
        <v>209</v>
      </c>
      <c r="H34" s="185" t="s">
        <v>229</v>
      </c>
      <c r="I34" s="181"/>
      <c r="J34" s="186" t="s">
        <v>210</v>
      </c>
      <c r="P34" s="109" t="s">
        <v>190</v>
      </c>
      <c r="V34" s="113">
        <v>5</v>
      </c>
      <c r="W34" s="113" t="s">
        <v>178</v>
      </c>
      <c r="X34" s="113" t="s">
        <v>172</v>
      </c>
    </row>
    <row r="35" spans="2:24" ht="15" x14ac:dyDescent="0.25">
      <c r="B35" s="177" t="s">
        <v>291</v>
      </c>
      <c r="C35" s="183" t="s">
        <v>211</v>
      </c>
      <c r="D35" s="178" t="s">
        <v>235</v>
      </c>
      <c r="E35" s="180" t="s">
        <v>237</v>
      </c>
      <c r="F35" s="178" t="s">
        <v>236</v>
      </c>
      <c r="G35" s="178" t="s">
        <v>212</v>
      </c>
      <c r="H35" s="177" t="s">
        <v>238</v>
      </c>
      <c r="I35" s="183"/>
      <c r="J35" s="184" t="s">
        <v>276</v>
      </c>
      <c r="P35" s="113">
        <f>IF(cc&lt;=1400,1,IF(cc&lt;=1600,2,IF(cc&lt;=2000,3,IF(cc&lt;=3500,4,5))))</f>
        <v>1</v>
      </c>
      <c r="V35" s="113">
        <v>6</v>
      </c>
      <c r="W35" s="113" t="s">
        <v>179</v>
      </c>
      <c r="X35" s="113" t="s">
        <v>91</v>
      </c>
    </row>
    <row r="36" spans="2:24" ht="15" x14ac:dyDescent="0.25">
      <c r="B36" s="183" t="s">
        <v>292</v>
      </c>
      <c r="C36" s="178" t="s">
        <v>293</v>
      </c>
      <c r="D36" s="178" t="s">
        <v>216</v>
      </c>
      <c r="E36" s="180" t="s">
        <v>294</v>
      </c>
      <c r="F36" s="178" t="s">
        <v>218</v>
      </c>
      <c r="G36" s="178" t="s">
        <v>218</v>
      </c>
      <c r="H36" s="177">
        <v>633279911</v>
      </c>
      <c r="I36" s="183"/>
      <c r="J36" s="207" t="s">
        <v>278</v>
      </c>
      <c r="P36" s="109" t="s">
        <v>191</v>
      </c>
      <c r="V36" s="113">
        <v>7</v>
      </c>
      <c r="W36" s="113" t="s">
        <v>180</v>
      </c>
      <c r="X36" s="113" t="s">
        <v>92</v>
      </c>
    </row>
    <row r="37" spans="2:24" ht="15" x14ac:dyDescent="0.25">
      <c r="B37" s="210" t="s">
        <v>277</v>
      </c>
      <c r="C37" s="178" t="s">
        <v>230</v>
      </c>
      <c r="D37" s="178" t="s">
        <v>231</v>
      </c>
      <c r="E37" s="180" t="s">
        <v>214</v>
      </c>
      <c r="F37" s="178" t="s">
        <v>215</v>
      </c>
      <c r="G37" s="178" t="s">
        <v>209</v>
      </c>
      <c r="H37" s="185" t="s">
        <v>232</v>
      </c>
      <c r="I37" s="183"/>
      <c r="J37" s="187" t="s">
        <v>233</v>
      </c>
      <c r="P37" s="113">
        <f>IF(AGRUP="AGRUPACIÓN I",IF(cc&lt;=1400,1,2),IF(AGRUP="AGRUPACIÓN III",IF(cc&lt;=2000,1,2),DIVISION))</f>
        <v>1</v>
      </c>
      <c r="V37" s="113">
        <v>8</v>
      </c>
      <c r="W37" s="113" t="s">
        <v>181</v>
      </c>
      <c r="X37" s="113" t="s">
        <v>94</v>
      </c>
    </row>
    <row r="38" spans="2:24" x14ac:dyDescent="0.2">
      <c r="P38" s="113" t="s">
        <v>117</v>
      </c>
      <c r="T38" s="65"/>
      <c r="V38" s="113">
        <v>9</v>
      </c>
      <c r="W38" s="113" t="s">
        <v>182</v>
      </c>
      <c r="X38" s="113" t="s">
        <v>110</v>
      </c>
    </row>
    <row r="39" spans="2:24" x14ac:dyDescent="0.2">
      <c r="P39" s="113"/>
      <c r="Q39" s="217">
        <v>1400</v>
      </c>
      <c r="R39" s="163">
        <v>1600</v>
      </c>
      <c r="S39" s="163">
        <v>2000</v>
      </c>
      <c r="T39" s="163">
        <v>3500</v>
      </c>
      <c r="U39" s="218" t="s">
        <v>282</v>
      </c>
      <c r="V39" s="113">
        <v>10</v>
      </c>
      <c r="W39" s="113" t="s">
        <v>183</v>
      </c>
      <c r="X39" s="113" t="s">
        <v>111</v>
      </c>
    </row>
    <row r="40" spans="2:24" x14ac:dyDescent="0.2">
      <c r="K40" s="111"/>
      <c r="L40" s="112" t="s">
        <v>13</v>
      </c>
      <c r="M40" s="112"/>
      <c r="N40" s="34"/>
      <c r="P40" s="112"/>
      <c r="Q40" s="121">
        <v>1</v>
      </c>
      <c r="R40" s="121">
        <v>2</v>
      </c>
      <c r="S40" s="121">
        <v>3</v>
      </c>
      <c r="T40" s="122">
        <v>4</v>
      </c>
      <c r="U40" s="122">
        <v>5</v>
      </c>
    </row>
    <row r="41" spans="2:24" x14ac:dyDescent="0.2">
      <c r="K41" s="111">
        <v>1</v>
      </c>
      <c r="L41" s="112" t="s">
        <v>105</v>
      </c>
      <c r="M41" s="112" t="s">
        <v>34</v>
      </c>
      <c r="N41" s="65"/>
      <c r="P41" s="125" t="s">
        <v>120</v>
      </c>
      <c r="Q41" s="112" t="s">
        <v>91</v>
      </c>
      <c r="R41" s="112" t="s">
        <v>92</v>
      </c>
      <c r="S41" s="112"/>
      <c r="T41" s="123"/>
      <c r="U41" s="123"/>
    </row>
    <row r="42" spans="2:24" x14ac:dyDescent="0.2">
      <c r="K42" s="111">
        <v>2</v>
      </c>
      <c r="L42" s="112" t="s">
        <v>345</v>
      </c>
      <c r="M42" s="112"/>
      <c r="N42" s="112" t="s">
        <v>345</v>
      </c>
      <c r="O42" s="125"/>
      <c r="P42" s="125" t="s">
        <v>121</v>
      </c>
      <c r="Q42" s="112" t="s">
        <v>94</v>
      </c>
      <c r="R42" s="112" t="s">
        <v>94</v>
      </c>
      <c r="S42" s="112" t="s">
        <v>110</v>
      </c>
      <c r="T42" s="124" t="s">
        <v>111</v>
      </c>
      <c r="U42" s="124" t="s">
        <v>111</v>
      </c>
    </row>
    <row r="43" spans="2:24" x14ac:dyDescent="0.2">
      <c r="K43" s="111">
        <v>3</v>
      </c>
      <c r="L43" s="112" t="s">
        <v>346</v>
      </c>
      <c r="M43" s="112"/>
      <c r="N43" s="112" t="s">
        <v>346</v>
      </c>
      <c r="O43" s="125"/>
      <c r="P43" s="125" t="s">
        <v>122</v>
      </c>
      <c r="Q43" s="112" t="s">
        <v>112</v>
      </c>
      <c r="R43" s="112" t="s">
        <v>112</v>
      </c>
      <c r="S43" s="112" t="s">
        <v>113</v>
      </c>
      <c r="T43" s="112" t="s">
        <v>114</v>
      </c>
      <c r="U43" s="112" t="s">
        <v>114</v>
      </c>
    </row>
    <row r="44" spans="2:24" x14ac:dyDescent="0.2">
      <c r="K44" s="111">
        <v>4</v>
      </c>
      <c r="L44" s="112" t="s">
        <v>347</v>
      </c>
      <c r="M44" s="112"/>
      <c r="N44" s="112" t="s">
        <v>347</v>
      </c>
      <c r="O44" s="125"/>
      <c r="P44" s="125" t="s">
        <v>188</v>
      </c>
      <c r="Q44" s="112" t="s">
        <v>115</v>
      </c>
      <c r="R44" s="112" t="s">
        <v>115</v>
      </c>
      <c r="S44" s="112" t="s">
        <v>115</v>
      </c>
      <c r="T44" s="112" t="s">
        <v>116</v>
      </c>
      <c r="U44" s="112" t="s">
        <v>242</v>
      </c>
    </row>
    <row r="45" spans="2:24" x14ac:dyDescent="0.2">
      <c r="K45" s="111">
        <v>5</v>
      </c>
      <c r="L45" s="112" t="s">
        <v>348</v>
      </c>
      <c r="M45" s="112"/>
      <c r="N45" s="112" t="s">
        <v>348</v>
      </c>
      <c r="O45" s="125"/>
      <c r="P45" s="125" t="s">
        <v>189</v>
      </c>
      <c r="Q45" s="112" t="s">
        <v>283</v>
      </c>
      <c r="R45" s="112" t="s">
        <v>283</v>
      </c>
      <c r="S45" s="112" t="s">
        <v>283</v>
      </c>
      <c r="T45" s="112" t="s">
        <v>283</v>
      </c>
      <c r="U45" s="112" t="s">
        <v>283</v>
      </c>
    </row>
    <row r="46" spans="2:24" x14ac:dyDescent="0.2">
      <c r="K46" s="111">
        <v>6</v>
      </c>
      <c r="L46" s="112" t="s">
        <v>349</v>
      </c>
      <c r="M46" s="112"/>
      <c r="N46" s="112" t="s">
        <v>349</v>
      </c>
      <c r="O46" s="125"/>
      <c r="P46" s="125" t="s">
        <v>241</v>
      </c>
      <c r="Q46" s="112" t="s">
        <v>284</v>
      </c>
      <c r="R46" s="112" t="s">
        <v>284</v>
      </c>
      <c r="S46" s="112" t="s">
        <v>285</v>
      </c>
      <c r="T46" s="112" t="s">
        <v>286</v>
      </c>
      <c r="U46" s="112" t="s">
        <v>286</v>
      </c>
    </row>
    <row r="47" spans="2:24" x14ac:dyDescent="0.2">
      <c r="K47" s="111">
        <v>7</v>
      </c>
      <c r="L47" s="112" t="s">
        <v>356</v>
      </c>
      <c r="M47" s="112" t="s">
        <v>104</v>
      </c>
      <c r="N47" s="112" t="s">
        <v>356</v>
      </c>
      <c r="O47" s="125"/>
      <c r="P47" s="125" t="s">
        <v>305</v>
      </c>
      <c r="Q47" s="112" t="s">
        <v>306</v>
      </c>
      <c r="R47" s="112" t="s">
        <v>306</v>
      </c>
      <c r="S47" s="112" t="s">
        <v>307</v>
      </c>
      <c r="T47" s="112"/>
      <c r="U47" s="112"/>
    </row>
    <row r="48" spans="2:24" x14ac:dyDescent="0.2">
      <c r="K48" s="111">
        <v>8</v>
      </c>
      <c r="L48" s="112" t="s">
        <v>357</v>
      </c>
      <c r="M48" s="112" t="s">
        <v>359</v>
      </c>
      <c r="N48" s="112" t="s">
        <v>357</v>
      </c>
      <c r="O48" s="125"/>
      <c r="P48" s="125"/>
      <c r="Q48" s="112"/>
      <c r="R48" s="112"/>
      <c r="S48" s="112"/>
      <c r="T48" s="112"/>
      <c r="U48" s="112"/>
    </row>
    <row r="49" spans="11:22" x14ac:dyDescent="0.2">
      <c r="K49" s="111">
        <v>9</v>
      </c>
      <c r="L49" s="112" t="s">
        <v>358</v>
      </c>
      <c r="M49" s="112" t="s">
        <v>172</v>
      </c>
      <c r="N49" s="112" t="s">
        <v>358</v>
      </c>
      <c r="O49" s="125"/>
      <c r="P49" s="121"/>
      <c r="Q49" s="112"/>
      <c r="R49" s="112"/>
      <c r="S49" s="112"/>
      <c r="T49" s="112"/>
      <c r="U49" s="112"/>
    </row>
    <row r="50" spans="11:22" x14ac:dyDescent="0.2">
      <c r="K50" s="111">
        <v>10</v>
      </c>
      <c r="L50" s="112"/>
      <c r="M50" s="112" t="s">
        <v>299</v>
      </c>
      <c r="N50" s="125" t="s">
        <v>122</v>
      </c>
      <c r="O50" s="125"/>
      <c r="P50" s="121"/>
      <c r="Q50" s="123"/>
      <c r="R50" s="123"/>
      <c r="S50" s="112"/>
      <c r="T50" s="112"/>
      <c r="U50" s="112"/>
    </row>
    <row r="51" spans="11:22" x14ac:dyDescent="0.2">
      <c r="K51" s="111">
        <v>11</v>
      </c>
      <c r="L51" s="112"/>
      <c r="M51" s="112" t="s">
        <v>281</v>
      </c>
      <c r="N51" s="125" t="s">
        <v>188</v>
      </c>
      <c r="O51" s="125"/>
    </row>
    <row r="52" spans="11:22" x14ac:dyDescent="0.2">
      <c r="K52" s="111">
        <v>12</v>
      </c>
      <c r="L52" s="112"/>
      <c r="M52" s="112" t="s">
        <v>279</v>
      </c>
      <c r="N52" s="125" t="s">
        <v>189</v>
      </c>
      <c r="O52" s="125"/>
    </row>
    <row r="53" spans="11:22" x14ac:dyDescent="0.2">
      <c r="K53" s="111">
        <v>13</v>
      </c>
      <c r="L53" s="112"/>
      <c r="M53" s="112" t="s">
        <v>280</v>
      </c>
      <c r="N53" s="125" t="s">
        <v>189</v>
      </c>
      <c r="O53" s="125"/>
    </row>
    <row r="54" spans="11:22" x14ac:dyDescent="0.2">
      <c r="K54" s="111">
        <v>14</v>
      </c>
      <c r="L54" s="112"/>
      <c r="M54" s="112" t="s">
        <v>240</v>
      </c>
      <c r="N54" s="125" t="s">
        <v>241</v>
      </c>
      <c r="O54" s="125"/>
    </row>
    <row r="55" spans="11:22" x14ac:dyDescent="0.2">
      <c r="K55" s="111">
        <v>15</v>
      </c>
      <c r="L55" s="112"/>
      <c r="M55" s="112"/>
      <c r="N55" s="125"/>
      <c r="O55" s="125"/>
    </row>
    <row r="56" spans="11:22" x14ac:dyDescent="0.2">
      <c r="K56" s="111">
        <v>16</v>
      </c>
      <c r="L56" s="112"/>
      <c r="M56" s="112"/>
      <c r="N56" s="125"/>
      <c r="O56" s="125"/>
    </row>
    <row r="57" spans="11:22" x14ac:dyDescent="0.2">
      <c r="K57" s="111">
        <v>17</v>
      </c>
      <c r="L57" s="112"/>
      <c r="M57" s="112"/>
      <c r="N57" s="125"/>
      <c r="O57" s="125"/>
    </row>
    <row r="58" spans="11:22" x14ac:dyDescent="0.2">
      <c r="K58" s="111">
        <v>18</v>
      </c>
      <c r="L58" s="112"/>
      <c r="M58" s="112"/>
      <c r="N58" s="125"/>
      <c r="O58" s="125"/>
    </row>
    <row r="59" spans="11:22" x14ac:dyDescent="0.2">
      <c r="K59" s="111">
        <v>19</v>
      </c>
      <c r="L59" s="112"/>
      <c r="M59" s="112"/>
      <c r="N59" s="125"/>
      <c r="O59" s="125"/>
    </row>
    <row r="60" spans="11:22" x14ac:dyDescent="0.2">
      <c r="K60" s="111">
        <v>20</v>
      </c>
      <c r="L60" s="112"/>
      <c r="M60" s="112"/>
      <c r="N60" s="125"/>
      <c r="O60" s="125"/>
    </row>
    <row r="61" spans="11:22" x14ac:dyDescent="0.2">
      <c r="U61" s="34"/>
      <c r="V61" s="34"/>
    </row>
  </sheetData>
  <mergeCells count="2">
    <mergeCell ref="A1:J1"/>
    <mergeCell ref="K1:M1"/>
  </mergeCells>
  <phoneticPr fontId="25" type="noConversion"/>
  <hyperlinks>
    <hyperlink ref="J27" r:id="rId1" display="mailto:inscripciones@rallyeprimerasnieves.es"/>
    <hyperlink ref="J32" r:id="rId2"/>
    <hyperlink ref="J29" r:id="rId3"/>
    <hyperlink ref="J31" r:id="rId4"/>
    <hyperlink ref="J33" r:id="rId5"/>
    <hyperlink ref="J34" r:id="rId6" display="acbdalmanzora@hotmail.com"/>
    <hyperlink ref="J3" r:id="rId7" display="inscripciones@codea.es"/>
    <hyperlink ref="J21" r:id="rId8"/>
    <hyperlink ref="J22" r:id="rId9"/>
    <hyperlink ref="J23" r:id="rId10"/>
    <hyperlink ref="J25" r:id="rId11"/>
    <hyperlink ref="J5" r:id="rId12" display="inscripciones@codea.es"/>
    <hyperlink ref="J6" r:id="rId13" display="inscripciones@codea.es"/>
    <hyperlink ref="J7" r:id="rId14" display="inscripciones@codea.es"/>
  </hyperlinks>
  <pageMargins left="0.75" right="0.75" top="1" bottom="1" header="0" footer="0"/>
  <pageSetup paperSize="9" orientation="portrait" r:id="rId15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42</vt:i4>
      </vt:variant>
    </vt:vector>
  </HeadingPairs>
  <TitlesOfParts>
    <vt:vector size="47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nifpiloto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2024-11-07T10:36:01Z</dcterms:modified>
</cp:coreProperties>
</file>